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ksiskyen.sharepoint.com/sites/msteams_9bb418/Shared Documents/Gammel L/Kommuneøkonomi/Skatt oppdatering/2024/Nett2024/"/>
    </mc:Choice>
  </mc:AlternateContent>
  <xr:revisionPtr revIDLastSave="41" documentId="8_{61601E0F-8C80-4901-ADE7-25F9DE860746}" xr6:coauthVersionLast="47" xr6:coauthVersionMax="47" xr10:uidLastSave="{AD314C49-4C10-4E75-BF5F-70AC202EB420}"/>
  <bookViews>
    <workbookView xWindow="-120" yWindow="-18120" windowWidth="29040" windowHeight="17520" activeTab="2" xr2:uid="{00000000-000D-0000-FFFF-FFFF00000000}"/>
  </bookViews>
  <sheets>
    <sheet name="komm" sheetId="1" r:id="rId1"/>
    <sheet name="fylk" sheetId="3" r:id="rId2"/>
    <sheet name="tabellalle" sheetId="4" r:id="rId3"/>
    <sheet name="fig_komm" sheetId="5" r:id="rId4"/>
    <sheet name="fig_fylk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4" l="1"/>
  <c r="N54" i="4"/>
  <c r="J54" i="4"/>
  <c r="F54" i="4"/>
  <c r="M34" i="4"/>
  <c r="I34" i="4"/>
  <c r="E34" i="4"/>
  <c r="Y35" i="1" l="1"/>
  <c r="X35" i="1"/>
  <c r="N53" i="4" l="1"/>
  <c r="F53" i="4"/>
  <c r="E53" i="4"/>
  <c r="M33" i="4"/>
  <c r="E33" i="4"/>
  <c r="J53" i="4" l="1"/>
  <c r="I53" i="4"/>
  <c r="I33" i="4"/>
  <c r="M38" i="4" l="1"/>
  <c r="I38" i="4"/>
  <c r="E38" i="4"/>
  <c r="F52" i="4"/>
  <c r="E52" i="4"/>
  <c r="E32" i="4"/>
  <c r="Y13" i="1"/>
  <c r="Y14" i="1"/>
  <c r="Y15" i="1"/>
  <c r="Y21" i="1"/>
  <c r="Y23" i="1"/>
  <c r="Y27" i="1"/>
  <c r="Y29" i="1"/>
  <c r="Y30" i="1"/>
  <c r="Y31" i="1"/>
  <c r="Y37" i="1"/>
  <c r="Y38" i="1"/>
  <c r="Y43" i="1"/>
  <c r="Y45" i="1"/>
  <c r="Y46" i="1"/>
  <c r="Y47" i="1"/>
  <c r="Y51" i="1"/>
  <c r="Y54" i="1"/>
  <c r="Y59" i="1"/>
  <c r="Y61" i="1"/>
  <c r="Y62" i="1"/>
  <c r="Y63" i="1"/>
  <c r="Y67" i="1"/>
  <c r="Y69" i="1"/>
  <c r="Y70" i="1"/>
  <c r="Y71" i="1"/>
  <c r="Y75" i="1"/>
  <c r="Y77" i="1"/>
  <c r="Y78" i="1"/>
  <c r="Y79" i="1"/>
  <c r="Y83" i="1"/>
  <c r="Y85" i="1"/>
  <c r="Y86" i="1"/>
  <c r="Y87" i="1"/>
  <c r="Y91" i="1"/>
  <c r="Y93" i="1"/>
  <c r="Y94" i="1"/>
  <c r="Y95" i="1"/>
  <c r="Y99" i="1"/>
  <c r="Y101" i="1"/>
  <c r="Y102" i="1"/>
  <c r="Y103" i="1"/>
  <c r="Y107" i="1"/>
  <c r="Y109" i="1"/>
  <c r="Y110" i="1"/>
  <c r="Y111" i="1"/>
  <c r="Y115" i="1"/>
  <c r="Y117" i="1"/>
  <c r="Y118" i="1"/>
  <c r="Y119" i="1"/>
  <c r="Y123" i="1"/>
  <c r="Y125" i="1"/>
  <c r="Y126" i="1"/>
  <c r="Y127" i="1"/>
  <c r="Y133" i="1"/>
  <c r="Y134" i="1"/>
  <c r="Y135" i="1"/>
  <c r="Y139" i="1"/>
  <c r="Y141" i="1"/>
  <c r="Y142" i="1"/>
  <c r="Y143" i="1"/>
  <c r="Y147" i="1"/>
  <c r="Y149" i="1"/>
  <c r="Y150" i="1"/>
  <c r="Y151" i="1"/>
  <c r="Y155" i="1"/>
  <c r="Y157" i="1"/>
  <c r="Y158" i="1"/>
  <c r="Y159" i="1"/>
  <c r="Y165" i="1"/>
  <c r="Y166" i="1"/>
  <c r="Y167" i="1"/>
  <c r="Y171" i="1"/>
  <c r="Y173" i="1"/>
  <c r="Y174" i="1"/>
  <c r="Y175" i="1"/>
  <c r="Y181" i="1"/>
  <c r="Y182" i="1"/>
  <c r="Y183" i="1"/>
  <c r="Y187" i="1"/>
  <c r="Y189" i="1"/>
  <c r="Y190" i="1"/>
  <c r="Y191" i="1"/>
  <c r="Y195" i="1"/>
  <c r="Y197" i="1"/>
  <c r="Y198" i="1"/>
  <c r="Y199" i="1"/>
  <c r="Y201" i="1"/>
  <c r="Y203" i="1"/>
  <c r="Y205" i="1"/>
  <c r="Y206" i="1"/>
  <c r="Y207" i="1"/>
  <c r="Y209" i="1"/>
  <c r="Y211" i="1"/>
  <c r="Y213" i="1"/>
  <c r="Y214" i="1"/>
  <c r="Y215" i="1"/>
  <c r="Y217" i="1"/>
  <c r="Y219" i="1"/>
  <c r="Y221" i="1"/>
  <c r="Y222" i="1"/>
  <c r="Y223" i="1"/>
  <c r="Y227" i="1"/>
  <c r="Y229" i="1"/>
  <c r="Y230" i="1"/>
  <c r="Y231" i="1"/>
  <c r="Y235" i="1"/>
  <c r="Y237" i="1"/>
  <c r="Y239" i="1"/>
  <c r="Y241" i="1"/>
  <c r="Y243" i="1"/>
  <c r="Y245" i="1"/>
  <c r="Y246" i="1"/>
  <c r="Y247" i="1"/>
  <c r="Y251" i="1"/>
  <c r="Y253" i="1"/>
  <c r="Y254" i="1"/>
  <c r="Y255" i="1"/>
  <c r="Y257" i="1"/>
  <c r="Y259" i="1"/>
  <c r="Y261" i="1"/>
  <c r="Y262" i="1"/>
  <c r="Y263" i="1"/>
  <c r="Y265" i="1"/>
  <c r="Y267" i="1"/>
  <c r="Y269" i="1"/>
  <c r="Y270" i="1"/>
  <c r="Y271" i="1"/>
  <c r="Y273" i="1"/>
  <c r="Y275" i="1"/>
  <c r="Y277" i="1"/>
  <c r="Y278" i="1"/>
  <c r="Y279" i="1"/>
  <c r="Y283" i="1"/>
  <c r="Y285" i="1"/>
  <c r="Y286" i="1"/>
  <c r="Y287" i="1"/>
  <c r="Y291" i="1"/>
  <c r="Y293" i="1"/>
  <c r="Y294" i="1"/>
  <c r="Y295" i="1"/>
  <c r="Y299" i="1"/>
  <c r="Y301" i="1"/>
  <c r="Y302" i="1"/>
  <c r="Y303" i="1"/>
  <c r="Y305" i="1"/>
  <c r="Y307" i="1"/>
  <c r="Y309" i="1"/>
  <c r="Y310" i="1"/>
  <c r="Y311" i="1"/>
  <c r="Y312" i="1"/>
  <c r="Y315" i="1"/>
  <c r="Y317" i="1"/>
  <c r="Y318" i="1"/>
  <c r="Y319" i="1"/>
  <c r="Y321" i="1"/>
  <c r="Y323" i="1"/>
  <c r="Y325" i="1"/>
  <c r="Y326" i="1"/>
  <c r="Y327" i="1"/>
  <c r="Y328" i="1"/>
  <c r="Y333" i="1"/>
  <c r="Y334" i="1"/>
  <c r="Y335" i="1"/>
  <c r="Y336" i="1"/>
  <c r="Y339" i="1"/>
  <c r="Y341" i="1"/>
  <c r="Y342" i="1"/>
  <c r="Y343" i="1"/>
  <c r="Y345" i="1"/>
  <c r="Y347" i="1"/>
  <c r="Y349" i="1"/>
  <c r="Y350" i="1"/>
  <c r="Y351" i="1"/>
  <c r="Y352" i="1"/>
  <c r="Y353" i="1"/>
  <c r="Y355" i="1"/>
  <c r="Y357" i="1"/>
  <c r="Y358" i="1"/>
  <c r="Y359" i="1"/>
  <c r="Y360" i="1"/>
  <c r="Y361" i="1"/>
  <c r="Y362" i="1"/>
  <c r="Y363" i="1"/>
  <c r="Y53" i="1"/>
  <c r="Y320" i="1"/>
  <c r="Y330" i="1"/>
  <c r="Y344" i="1"/>
  <c r="Y55" i="1"/>
  <c r="Y304" i="1"/>
  <c r="Y340" i="1"/>
  <c r="Y39" i="1"/>
  <c r="Y238" i="1"/>
  <c r="Y332" i="1"/>
  <c r="R61" i="1"/>
  <c r="R189" i="1"/>
  <c r="R237" i="1"/>
  <c r="R288" i="1"/>
  <c r="R296" i="1"/>
  <c r="R309" i="1"/>
  <c r="R312" i="1"/>
  <c r="R328" i="1"/>
  <c r="R338" i="1"/>
  <c r="R344" i="1"/>
  <c r="R352" i="1"/>
  <c r="R360" i="1"/>
  <c r="R165" i="1"/>
  <c r="R205" i="1"/>
  <c r="R348" i="1"/>
  <c r="E14" i="1"/>
  <c r="E47" i="1"/>
  <c r="E63" i="1"/>
  <c r="R70" i="1"/>
  <c r="E71" i="1"/>
  <c r="E79" i="1"/>
  <c r="E119" i="1"/>
  <c r="E127" i="1"/>
  <c r="R137" i="1"/>
  <c r="E143" i="1"/>
  <c r="R153" i="1"/>
  <c r="R161" i="1"/>
  <c r="R174" i="1"/>
  <c r="E175" i="1"/>
  <c r="E177" i="1"/>
  <c r="S177" i="1" s="1"/>
  <c r="R185" i="1"/>
  <c r="E193" i="1"/>
  <c r="S193" i="1" s="1"/>
  <c r="R217" i="1"/>
  <c r="E225" i="1"/>
  <c r="S225" i="1" s="1"/>
  <c r="R233" i="1"/>
  <c r="E238" i="1"/>
  <c r="E241" i="1"/>
  <c r="S241" i="1" s="1"/>
  <c r="E247" i="1"/>
  <c r="R249" i="1"/>
  <c r="E257" i="1"/>
  <c r="S257" i="1" s="1"/>
  <c r="E279" i="1"/>
  <c r="E281" i="1"/>
  <c r="S281" i="1" s="1"/>
  <c r="E286" i="1"/>
  <c r="E289" i="1"/>
  <c r="S289" i="1" s="1"/>
  <c r="E295" i="1"/>
  <c r="R297" i="1"/>
  <c r="E303" i="1"/>
  <c r="R305" i="1"/>
  <c r="E318" i="1"/>
  <c r="E319" i="1"/>
  <c r="E333" i="1"/>
  <c r="E337" i="1"/>
  <c r="S337" i="1" s="1"/>
  <c r="E343" i="1"/>
  <c r="E349" i="1"/>
  <c r="E351" i="1"/>
  <c r="E358" i="1"/>
  <c r="E359" i="1"/>
  <c r="E13" i="1"/>
  <c r="S13" i="1" s="1"/>
  <c r="E111" i="1"/>
  <c r="E133" i="1"/>
  <c r="S133" i="1" s="1"/>
  <c r="E301" i="1"/>
  <c r="R320" i="1"/>
  <c r="E325" i="1"/>
  <c r="E328" i="1"/>
  <c r="S328" i="1" s="1"/>
  <c r="R354" i="1"/>
  <c r="R275" i="1"/>
  <c r="E283" i="1"/>
  <c r="S283" i="1" s="1"/>
  <c r="E291" i="1"/>
  <c r="S291" i="1" s="1"/>
  <c r="E299" i="1"/>
  <c r="S299" i="1" s="1"/>
  <c r="E306" i="1"/>
  <c r="S306" i="1" s="1"/>
  <c r="R307" i="1"/>
  <c r="E322" i="1"/>
  <c r="S322" i="1" s="1"/>
  <c r="E323" i="1"/>
  <c r="S323" i="1" s="1"/>
  <c r="R324" i="1"/>
  <c r="R330" i="1"/>
  <c r="E339" i="1"/>
  <c r="S339" i="1" s="1"/>
  <c r="E345" i="1"/>
  <c r="R346" i="1"/>
  <c r="E355" i="1"/>
  <c r="S355" i="1" s="1"/>
  <c r="E363" i="1"/>
  <c r="E78" i="1"/>
  <c r="R230" i="1"/>
  <c r="E246" i="1"/>
  <c r="E312" i="1"/>
  <c r="E330" i="1"/>
  <c r="S330" i="1" s="1"/>
  <c r="R334" i="1"/>
  <c r="R336" i="1"/>
  <c r="E352" i="1"/>
  <c r="S352" i="1" s="1"/>
  <c r="R12" i="1"/>
  <c r="R20" i="1"/>
  <c r="R28" i="1"/>
  <c r="E36" i="1"/>
  <c r="S36" i="1" s="1"/>
  <c r="E60" i="1"/>
  <c r="S60" i="1" s="1"/>
  <c r="R84" i="1"/>
  <c r="E116" i="1"/>
  <c r="S116" i="1" s="1"/>
  <c r="R124" i="1"/>
  <c r="E140" i="1"/>
  <c r="S140" i="1" s="1"/>
  <c r="R148" i="1"/>
  <c r="E165" i="1"/>
  <c r="E172" i="1"/>
  <c r="S172" i="1" s="1"/>
  <c r="E196" i="1"/>
  <c r="S196" i="1" s="1"/>
  <c r="E212" i="1"/>
  <c r="S212" i="1" s="1"/>
  <c r="E228" i="1"/>
  <c r="S228" i="1" s="1"/>
  <c r="E252" i="1"/>
  <c r="S252" i="1" s="1"/>
  <c r="R260" i="1"/>
  <c r="E268" i="1"/>
  <c r="S268" i="1" s="1"/>
  <c r="R284" i="1"/>
  <c r="R308" i="1"/>
  <c r="E326" i="1"/>
  <c r="E332" i="1"/>
  <c r="S332" i="1" s="1"/>
  <c r="R340" i="1"/>
  <c r="Y98" i="1"/>
  <c r="Y114" i="1"/>
  <c r="Y122" i="1"/>
  <c r="Y138" i="1"/>
  <c r="Y178" i="1"/>
  <c r="Y186" i="1"/>
  <c r="Y194" i="1"/>
  <c r="Y202" i="1"/>
  <c r="Y210" i="1"/>
  <c r="Y218" i="1"/>
  <c r="Y234" i="1"/>
  <c r="Y242" i="1"/>
  <c r="Y250" i="1"/>
  <c r="Y290" i="1"/>
  <c r="Y298" i="1"/>
  <c r="Y306" i="1"/>
  <c r="Y322" i="1"/>
  <c r="Y338" i="1"/>
  <c r="Y346" i="1"/>
  <c r="Y185" i="1"/>
  <c r="Y225" i="1"/>
  <c r="Y249" i="1"/>
  <c r="Y268" i="1"/>
  <c r="Y281" i="1"/>
  <c r="Y284" i="1"/>
  <c r="Y289" i="1"/>
  <c r="Y292" i="1"/>
  <c r="Y297" i="1"/>
  <c r="Y300" i="1"/>
  <c r="Y313" i="1"/>
  <c r="Y316" i="1"/>
  <c r="Y337" i="1"/>
  <c r="Y348" i="1"/>
  <c r="Y354" i="1"/>
  <c r="Y356" i="1"/>
  <c r="M52" i="4"/>
  <c r="N52" i="4" s="1"/>
  <c r="J52" i="4"/>
  <c r="I52" i="4"/>
  <c r="M32" i="4"/>
  <c r="I32" i="4"/>
  <c r="Q23" i="3"/>
  <c r="N7" i="3"/>
  <c r="K23" i="3"/>
  <c r="N51" i="4"/>
  <c r="J51" i="4"/>
  <c r="F51" i="4"/>
  <c r="M31" i="4"/>
  <c r="I31" i="4"/>
  <c r="E31" i="4"/>
  <c r="R166" i="1"/>
  <c r="C23" i="3"/>
  <c r="N50" i="4"/>
  <c r="J50" i="4"/>
  <c r="I50" i="4"/>
  <c r="M50" i="4"/>
  <c r="F50" i="4"/>
  <c r="E50" i="4"/>
  <c r="M30" i="4"/>
  <c r="I30" i="4"/>
  <c r="M9" i="4"/>
  <c r="E30" i="4"/>
  <c r="N49" i="4"/>
  <c r="J49" i="4"/>
  <c r="F49" i="4"/>
  <c r="M29" i="4"/>
  <c r="I29" i="4"/>
  <c r="E29" i="4"/>
  <c r="M28" i="4"/>
  <c r="N48" i="4"/>
  <c r="M48" i="4"/>
  <c r="J48" i="4"/>
  <c r="I48" i="4"/>
  <c r="I49" i="4"/>
  <c r="E49" i="4"/>
  <c r="E51" i="4"/>
  <c r="I28" i="4"/>
  <c r="F48" i="4"/>
  <c r="E48" i="4"/>
  <c r="E28" i="4"/>
  <c r="M27" i="4"/>
  <c r="I27" i="4"/>
  <c r="N47" i="4"/>
  <c r="J47" i="4"/>
  <c r="M37" i="4"/>
  <c r="I37" i="4"/>
  <c r="E37" i="4"/>
  <c r="N2" i="1"/>
  <c r="Q2" i="1" s="1"/>
  <c r="F47" i="4"/>
  <c r="E36" i="4"/>
  <c r="E27" i="4"/>
  <c r="E46" i="4"/>
  <c r="I26" i="4"/>
  <c r="F46" i="4"/>
  <c r="E45" i="4"/>
  <c r="E26" i="4"/>
  <c r="Q2" i="3"/>
  <c r="I47" i="4"/>
  <c r="I46" i="4"/>
  <c r="J46" i="4"/>
  <c r="K3" i="3"/>
  <c r="I25" i="4"/>
  <c r="I45" i="4"/>
  <c r="E25" i="4"/>
  <c r="M45" i="4"/>
  <c r="N11" i="3"/>
  <c r="N12" i="3"/>
  <c r="N13" i="3"/>
  <c r="N14" i="3"/>
  <c r="N15" i="3"/>
  <c r="N16" i="3"/>
  <c r="N17" i="3"/>
  <c r="N18" i="3"/>
  <c r="N19" i="3"/>
  <c r="N20" i="3"/>
  <c r="N21" i="3"/>
  <c r="D11" i="3"/>
  <c r="O11" i="3" s="1"/>
  <c r="D12" i="3"/>
  <c r="D13" i="3"/>
  <c r="O13" i="3" s="1"/>
  <c r="D14" i="3"/>
  <c r="O14" i="3" s="1"/>
  <c r="D15" i="3"/>
  <c r="O15" i="3" s="1"/>
  <c r="D16" i="3"/>
  <c r="D17" i="3"/>
  <c r="O17" i="3" s="1"/>
  <c r="D18" i="3"/>
  <c r="O18" i="3" s="1"/>
  <c r="D19" i="3"/>
  <c r="O19" i="3" s="1"/>
  <c r="D20" i="3"/>
  <c r="O20" i="3" s="1"/>
  <c r="D21" i="3"/>
  <c r="O21" i="3" s="1"/>
  <c r="Y92" i="1"/>
  <c r="H24" i="4"/>
  <c r="M15" i="4"/>
  <c r="I36" i="4"/>
  <c r="T365" i="1"/>
  <c r="E24" i="4"/>
  <c r="I24" i="4"/>
  <c r="J43" i="4"/>
  <c r="I44" i="4"/>
  <c r="M46" i="4"/>
  <c r="N46" i="4"/>
  <c r="I51" i="4"/>
  <c r="I54" i="4"/>
  <c r="E44" i="4"/>
  <c r="E47" i="4"/>
  <c r="E54" i="4"/>
  <c r="D44" i="4"/>
  <c r="M16" i="4"/>
  <c r="M17" i="4"/>
  <c r="M18" i="4"/>
  <c r="E23" i="4"/>
  <c r="E43" i="4"/>
  <c r="D24" i="4"/>
  <c r="J16" i="4"/>
  <c r="J17" i="4"/>
  <c r="J18" i="4"/>
  <c r="J15" i="4"/>
  <c r="J14" i="4"/>
  <c r="F16" i="4"/>
  <c r="F17" i="4"/>
  <c r="F18" i="4"/>
  <c r="F15" i="4"/>
  <c r="F14" i="4"/>
  <c r="B38" i="4"/>
  <c r="B37" i="4"/>
  <c r="I23" i="4"/>
  <c r="I43" i="4"/>
  <c r="M3" i="4"/>
  <c r="M4" i="4"/>
  <c r="M5" i="4"/>
  <c r="M26" i="4"/>
  <c r="M6" i="4"/>
  <c r="M7" i="4"/>
  <c r="M8" i="4"/>
  <c r="M10" i="4"/>
  <c r="M11" i="4"/>
  <c r="M12" i="4"/>
  <c r="M13" i="4"/>
  <c r="M14" i="4"/>
  <c r="H55" i="4"/>
  <c r="D55" i="4"/>
  <c r="H35" i="4"/>
  <c r="D35" i="4"/>
  <c r="H54" i="4"/>
  <c r="D54" i="4"/>
  <c r="H34" i="4"/>
  <c r="D34" i="4"/>
  <c r="M47" i="4"/>
  <c r="F44" i="4"/>
  <c r="M2" i="4"/>
  <c r="M23" i="4"/>
  <c r="M43" i="4"/>
  <c r="M49" i="4"/>
  <c r="M44" i="4"/>
  <c r="L55" i="4"/>
  <c r="E210" i="1"/>
  <c r="S210" i="1" s="1"/>
  <c r="E218" i="1"/>
  <c r="S218" i="1" s="1"/>
  <c r="E226" i="1"/>
  <c r="S226" i="1" s="1"/>
  <c r="E234" i="1"/>
  <c r="S234" i="1" s="1"/>
  <c r="E242" i="1"/>
  <c r="S242" i="1" s="1"/>
  <c r="E250" i="1"/>
  <c r="S250" i="1" s="1"/>
  <c r="E258" i="1"/>
  <c r="S258" i="1" s="1"/>
  <c r="E266" i="1"/>
  <c r="E273" i="1"/>
  <c r="S273" i="1" s="1"/>
  <c r="E274" i="1"/>
  <c r="S274" i="1" s="1"/>
  <c r="E282" i="1"/>
  <c r="S282" i="1" s="1"/>
  <c r="E290" i="1"/>
  <c r="S290" i="1" s="1"/>
  <c r="E298" i="1"/>
  <c r="E305" i="1"/>
  <c r="E313" i="1"/>
  <c r="S313" i="1" s="1"/>
  <c r="E314" i="1"/>
  <c r="S314" i="1" s="1"/>
  <c r="E321" i="1"/>
  <c r="S321" i="1" s="1"/>
  <c r="E338" i="1"/>
  <c r="S338" i="1" s="1"/>
  <c r="R356" i="1"/>
  <c r="E361" i="1"/>
  <c r="S361" i="1" s="1"/>
  <c r="E360" i="1"/>
  <c r="S360" i="1" s="1"/>
  <c r="E344" i="1"/>
  <c r="E336" i="1"/>
  <c r="S336" i="1" s="1"/>
  <c r="Y331" i="1"/>
  <c r="R331" i="1"/>
  <c r="Y329" i="1"/>
  <c r="Y324" i="1"/>
  <c r="R315" i="1"/>
  <c r="E315" i="1"/>
  <c r="S315" i="1" s="1"/>
  <c r="Y314" i="1"/>
  <c r="Y308" i="1"/>
  <c r="E307" i="1"/>
  <c r="S307" i="1" s="1"/>
  <c r="R304" i="1"/>
  <c r="E304" i="1"/>
  <c r="S304" i="1" s="1"/>
  <c r="R299" i="1"/>
  <c r="R298" i="1"/>
  <c r="Y296" i="1"/>
  <c r="E296" i="1"/>
  <c r="R291" i="1"/>
  <c r="Y288" i="1"/>
  <c r="E288" i="1"/>
  <c r="S288" i="1" s="1"/>
  <c r="R283" i="1"/>
  <c r="Y282" i="1"/>
  <c r="R282" i="1"/>
  <c r="Y280" i="1"/>
  <c r="R280" i="1"/>
  <c r="E280" i="1"/>
  <c r="S280" i="1" s="1"/>
  <c r="Y276" i="1"/>
  <c r="E275" i="1"/>
  <c r="S275" i="1" s="1"/>
  <c r="Y274" i="1"/>
  <c r="R273" i="1"/>
  <c r="Y272" i="1"/>
  <c r="R272" i="1"/>
  <c r="E272" i="1"/>
  <c r="S272" i="1" s="1"/>
  <c r="R268" i="1"/>
  <c r="R267" i="1"/>
  <c r="E267" i="1"/>
  <c r="S267" i="1" s="1"/>
  <c r="Y266" i="1"/>
  <c r="R266" i="1"/>
  <c r="Y264" i="1"/>
  <c r="R264" i="1"/>
  <c r="E264" i="1"/>
  <c r="S264" i="1" s="1"/>
  <c r="Y260" i="1"/>
  <c r="R259" i="1"/>
  <c r="E259" i="1"/>
  <c r="S259" i="1" s="1"/>
  <c r="Y258" i="1"/>
  <c r="Y256" i="1"/>
  <c r="R256" i="1"/>
  <c r="E256" i="1"/>
  <c r="S256" i="1" s="1"/>
  <c r="Y252" i="1"/>
  <c r="R251" i="1"/>
  <c r="E251" i="1"/>
  <c r="S251" i="1" s="1"/>
  <c r="R250" i="1"/>
  <c r="E249" i="1"/>
  <c r="S249" i="1" s="1"/>
  <c r="Y248" i="1"/>
  <c r="R248" i="1"/>
  <c r="E248" i="1"/>
  <c r="S248" i="1" s="1"/>
  <c r="Y244" i="1"/>
  <c r="R243" i="1"/>
  <c r="E243" i="1"/>
  <c r="S243" i="1" s="1"/>
  <c r="R242" i="1"/>
  <c r="R241" i="1"/>
  <c r="Y240" i="1"/>
  <c r="R240" i="1"/>
  <c r="E240" i="1"/>
  <c r="S240" i="1" s="1"/>
  <c r="Y236" i="1"/>
  <c r="R235" i="1"/>
  <c r="E235" i="1"/>
  <c r="S235" i="1" s="1"/>
  <c r="R234" i="1"/>
  <c r="Y233" i="1"/>
  <c r="Y232" i="1"/>
  <c r="R232" i="1"/>
  <c r="E232" i="1"/>
  <c r="S232" i="1" s="1"/>
  <c r="Y228" i="1"/>
  <c r="R227" i="1"/>
  <c r="E227" i="1"/>
  <c r="S227" i="1" s="1"/>
  <c r="Y226" i="1"/>
  <c r="R226" i="1"/>
  <c r="R225" i="1"/>
  <c r="Y224" i="1"/>
  <c r="R224" i="1"/>
  <c r="E224" i="1"/>
  <c r="S224" i="1" s="1"/>
  <c r="Y220" i="1"/>
  <c r="R219" i="1"/>
  <c r="E219" i="1"/>
  <c r="S219" i="1" s="1"/>
  <c r="R218" i="1"/>
  <c r="Y216" i="1"/>
  <c r="R216" i="1"/>
  <c r="E216" i="1"/>
  <c r="S216" i="1" s="1"/>
  <c r="Y212" i="1"/>
  <c r="R211" i="1"/>
  <c r="E211" i="1"/>
  <c r="S211" i="1" s="1"/>
  <c r="R210" i="1"/>
  <c r="E209" i="1"/>
  <c r="S209" i="1" s="1"/>
  <c r="Y208" i="1"/>
  <c r="R208" i="1"/>
  <c r="E208" i="1"/>
  <c r="S208" i="1" s="1"/>
  <c r="Y204" i="1"/>
  <c r="R203" i="1"/>
  <c r="E203" i="1"/>
  <c r="S203" i="1" s="1"/>
  <c r="R202" i="1"/>
  <c r="E202" i="1"/>
  <c r="S202" i="1" s="1"/>
  <c r="Y200" i="1"/>
  <c r="R200" i="1"/>
  <c r="E200" i="1"/>
  <c r="S200" i="1" s="1"/>
  <c r="Y196" i="1"/>
  <c r="R195" i="1"/>
  <c r="E195" i="1"/>
  <c r="S195" i="1" s="1"/>
  <c r="R194" i="1"/>
  <c r="E194" i="1"/>
  <c r="S194" i="1" s="1"/>
  <c r="Y193" i="1"/>
  <c r="R193" i="1"/>
  <c r="Y192" i="1"/>
  <c r="R192" i="1"/>
  <c r="E192" i="1"/>
  <c r="S192" i="1" s="1"/>
  <c r="Y188" i="1"/>
  <c r="R187" i="1"/>
  <c r="E187" i="1"/>
  <c r="S187" i="1" s="1"/>
  <c r="R186" i="1"/>
  <c r="E186" i="1"/>
  <c r="S186" i="1" s="1"/>
  <c r="Y184" i="1"/>
  <c r="R184" i="1"/>
  <c r="E184" i="1"/>
  <c r="S184" i="1" s="1"/>
  <c r="Y180" i="1"/>
  <c r="Y179" i="1"/>
  <c r="R179" i="1"/>
  <c r="E179" i="1"/>
  <c r="S179" i="1" s="1"/>
  <c r="R178" i="1"/>
  <c r="E178" i="1"/>
  <c r="S178" i="1" s="1"/>
  <c r="Y177" i="1"/>
  <c r="R177" i="1"/>
  <c r="Y176" i="1"/>
  <c r="R176" i="1"/>
  <c r="E176" i="1"/>
  <c r="S176" i="1" s="1"/>
  <c r="Y172" i="1"/>
  <c r="R171" i="1"/>
  <c r="E171" i="1"/>
  <c r="S171" i="1" s="1"/>
  <c r="Y170" i="1"/>
  <c r="R170" i="1"/>
  <c r="E170" i="1"/>
  <c r="S170" i="1" s="1"/>
  <c r="Y169" i="1"/>
  <c r="R169" i="1"/>
  <c r="E169" i="1"/>
  <c r="S169" i="1" s="1"/>
  <c r="Y168" i="1"/>
  <c r="R168" i="1"/>
  <c r="E168" i="1"/>
  <c r="S168" i="1" s="1"/>
  <c r="Y164" i="1"/>
  <c r="Y163" i="1"/>
  <c r="R163" i="1"/>
  <c r="E163" i="1"/>
  <c r="S163" i="1" s="1"/>
  <c r="Y162" i="1"/>
  <c r="R162" i="1"/>
  <c r="E162" i="1"/>
  <c r="S162" i="1" s="1"/>
  <c r="Y161" i="1"/>
  <c r="Y160" i="1"/>
  <c r="R160" i="1"/>
  <c r="E160" i="1"/>
  <c r="S160" i="1" s="1"/>
  <c r="Y156" i="1"/>
  <c r="R155" i="1"/>
  <c r="E155" i="1"/>
  <c r="S155" i="1" s="1"/>
  <c r="Y154" i="1"/>
  <c r="R154" i="1"/>
  <c r="E154" i="1"/>
  <c r="S154" i="1" s="1"/>
  <c r="Y153" i="1"/>
  <c r="E153" i="1"/>
  <c r="S153" i="1" s="1"/>
  <c r="Y152" i="1"/>
  <c r="R152" i="1"/>
  <c r="E152" i="1"/>
  <c r="S152" i="1" s="1"/>
  <c r="Y148" i="1"/>
  <c r="R147" i="1"/>
  <c r="E147" i="1"/>
  <c r="S147" i="1" s="1"/>
  <c r="Y146" i="1"/>
  <c r="R146" i="1"/>
  <c r="E146" i="1"/>
  <c r="S146" i="1" s="1"/>
  <c r="Y145" i="1"/>
  <c r="R145" i="1"/>
  <c r="E145" i="1"/>
  <c r="S145" i="1" s="1"/>
  <c r="Y144" i="1"/>
  <c r="R144" i="1"/>
  <c r="E144" i="1"/>
  <c r="S144" i="1" s="1"/>
  <c r="Y140" i="1"/>
  <c r="R140" i="1"/>
  <c r="R139" i="1"/>
  <c r="E139" i="1"/>
  <c r="S139" i="1" s="1"/>
  <c r="R138" i="1"/>
  <c r="E138" i="1"/>
  <c r="S138" i="1" s="1"/>
  <c r="Y137" i="1"/>
  <c r="E137" i="1"/>
  <c r="S137" i="1" s="1"/>
  <c r="Y136" i="1"/>
  <c r="R136" i="1"/>
  <c r="E136" i="1"/>
  <c r="S136" i="1" s="1"/>
  <c r="Y132" i="1"/>
  <c r="Y131" i="1"/>
  <c r="R131" i="1"/>
  <c r="E131" i="1"/>
  <c r="S131" i="1" s="1"/>
  <c r="Y130" i="1"/>
  <c r="R130" i="1"/>
  <c r="E130" i="1"/>
  <c r="S130" i="1" s="1"/>
  <c r="Y129" i="1"/>
  <c r="R129" i="1"/>
  <c r="E129" i="1"/>
  <c r="S129" i="1" s="1"/>
  <c r="Y128" i="1"/>
  <c r="R128" i="1"/>
  <c r="E128" i="1"/>
  <c r="S128" i="1" s="1"/>
  <c r="Y124" i="1"/>
  <c r="E124" i="1"/>
  <c r="S124" i="1" s="1"/>
  <c r="R123" i="1"/>
  <c r="E123" i="1"/>
  <c r="S123" i="1" s="1"/>
  <c r="R122" i="1"/>
  <c r="E122" i="1"/>
  <c r="S122" i="1" s="1"/>
  <c r="Y121" i="1"/>
  <c r="R121" i="1"/>
  <c r="E121" i="1"/>
  <c r="S121" i="1" s="1"/>
  <c r="Y120" i="1"/>
  <c r="R120" i="1"/>
  <c r="E120" i="1"/>
  <c r="S120" i="1" s="1"/>
  <c r="Y116" i="1"/>
  <c r="R116" i="1"/>
  <c r="R115" i="1"/>
  <c r="E115" i="1"/>
  <c r="S115" i="1" s="1"/>
  <c r="R114" i="1"/>
  <c r="E114" i="1"/>
  <c r="S114" i="1" s="1"/>
  <c r="Y113" i="1"/>
  <c r="R113" i="1"/>
  <c r="E113" i="1"/>
  <c r="S113" i="1" s="1"/>
  <c r="Y112" i="1"/>
  <c r="R112" i="1"/>
  <c r="E112" i="1"/>
  <c r="S112" i="1" s="1"/>
  <c r="Y108" i="1"/>
  <c r="R107" i="1"/>
  <c r="E107" i="1"/>
  <c r="S107" i="1" s="1"/>
  <c r="Y106" i="1"/>
  <c r="R106" i="1"/>
  <c r="E106" i="1"/>
  <c r="S106" i="1" s="1"/>
  <c r="Y105" i="1"/>
  <c r="R105" i="1"/>
  <c r="E105" i="1"/>
  <c r="S105" i="1" s="1"/>
  <c r="Y104" i="1"/>
  <c r="R104" i="1"/>
  <c r="E104" i="1"/>
  <c r="S104" i="1" s="1"/>
  <c r="Y100" i="1"/>
  <c r="R99" i="1"/>
  <c r="E99" i="1"/>
  <c r="S99" i="1" s="1"/>
  <c r="R98" i="1"/>
  <c r="E98" i="1"/>
  <c r="S98" i="1" s="1"/>
  <c r="Y97" i="1"/>
  <c r="R97" i="1"/>
  <c r="E97" i="1"/>
  <c r="S97" i="1" s="1"/>
  <c r="Y96" i="1"/>
  <c r="R96" i="1"/>
  <c r="E96" i="1"/>
  <c r="S96" i="1" s="1"/>
  <c r="R91" i="1"/>
  <c r="E91" i="1"/>
  <c r="S91" i="1" s="1"/>
  <c r="Y90" i="1"/>
  <c r="R90" i="1"/>
  <c r="E90" i="1"/>
  <c r="S90" i="1" s="1"/>
  <c r="Y89" i="1"/>
  <c r="R89" i="1"/>
  <c r="E89" i="1"/>
  <c r="S89" i="1" s="1"/>
  <c r="Y88" i="1"/>
  <c r="R88" i="1"/>
  <c r="E88" i="1"/>
  <c r="S88" i="1" s="1"/>
  <c r="Y84" i="1"/>
  <c r="R83" i="1"/>
  <c r="E83" i="1"/>
  <c r="S83" i="1" s="1"/>
  <c r="Y82" i="1"/>
  <c r="R82" i="1"/>
  <c r="E82" i="1"/>
  <c r="S82" i="1" s="1"/>
  <c r="Y81" i="1"/>
  <c r="R81" i="1"/>
  <c r="E81" i="1"/>
  <c r="S81" i="1" s="1"/>
  <c r="Y80" i="1"/>
  <c r="R80" i="1"/>
  <c r="E80" i="1"/>
  <c r="S80" i="1" s="1"/>
  <c r="Y76" i="1"/>
  <c r="R75" i="1"/>
  <c r="E75" i="1"/>
  <c r="S75" i="1" s="1"/>
  <c r="Y74" i="1"/>
  <c r="R74" i="1"/>
  <c r="E74" i="1"/>
  <c r="S74" i="1" s="1"/>
  <c r="Y73" i="1"/>
  <c r="R73" i="1"/>
  <c r="E73" i="1"/>
  <c r="S73" i="1" s="1"/>
  <c r="Y72" i="1"/>
  <c r="R72" i="1"/>
  <c r="E72" i="1"/>
  <c r="S72" i="1" s="1"/>
  <c r="Y68" i="1"/>
  <c r="R67" i="1"/>
  <c r="E67" i="1"/>
  <c r="S67" i="1" s="1"/>
  <c r="Y66" i="1"/>
  <c r="R66" i="1"/>
  <c r="E66" i="1"/>
  <c r="S66" i="1" s="1"/>
  <c r="Y65" i="1"/>
  <c r="R65" i="1"/>
  <c r="E65" i="1"/>
  <c r="S65" i="1" s="1"/>
  <c r="Y64" i="1"/>
  <c r="R64" i="1"/>
  <c r="E64" i="1"/>
  <c r="S64" i="1" s="1"/>
  <c r="Y60" i="1"/>
  <c r="R59" i="1"/>
  <c r="E59" i="1"/>
  <c r="S59" i="1" s="1"/>
  <c r="Y58" i="1"/>
  <c r="R58" i="1"/>
  <c r="E58" i="1"/>
  <c r="S58" i="1" s="1"/>
  <c r="Y57" i="1"/>
  <c r="E57" i="1"/>
  <c r="Y56" i="1"/>
  <c r="R56" i="1"/>
  <c r="E56" i="1"/>
  <c r="S56" i="1" s="1"/>
  <c r="Y52" i="1"/>
  <c r="R51" i="1"/>
  <c r="E51" i="1"/>
  <c r="S51" i="1" s="1"/>
  <c r="Y50" i="1"/>
  <c r="R50" i="1"/>
  <c r="E50" i="1"/>
  <c r="S50" i="1" s="1"/>
  <c r="Y49" i="1"/>
  <c r="R49" i="1"/>
  <c r="E49" i="1"/>
  <c r="S49" i="1" s="1"/>
  <c r="Y48" i="1"/>
  <c r="R48" i="1"/>
  <c r="E48" i="1"/>
  <c r="S48" i="1" s="1"/>
  <c r="Y44" i="1"/>
  <c r="E44" i="1"/>
  <c r="S44" i="1" s="1"/>
  <c r="R43" i="1"/>
  <c r="E43" i="1"/>
  <c r="S43" i="1" s="1"/>
  <c r="Y42" i="1"/>
  <c r="R42" i="1"/>
  <c r="E42" i="1"/>
  <c r="S42" i="1" s="1"/>
  <c r="Y41" i="1"/>
  <c r="R41" i="1"/>
  <c r="E41" i="1"/>
  <c r="S41" i="1" s="1"/>
  <c r="Y40" i="1"/>
  <c r="R40" i="1"/>
  <c r="E40" i="1"/>
  <c r="S40" i="1" s="1"/>
  <c r="E37" i="1"/>
  <c r="S37" i="1" s="1"/>
  <c r="Y36" i="1"/>
  <c r="R36" i="1"/>
  <c r="R35" i="1"/>
  <c r="E35" i="1"/>
  <c r="S35" i="1" s="1"/>
  <c r="Y34" i="1"/>
  <c r="R34" i="1"/>
  <c r="E34" i="1"/>
  <c r="S34" i="1" s="1"/>
  <c r="Y33" i="1"/>
  <c r="R33" i="1"/>
  <c r="E33" i="1"/>
  <c r="Y32" i="1"/>
  <c r="R32" i="1"/>
  <c r="E32" i="1"/>
  <c r="S32" i="1" s="1"/>
  <c r="Y28" i="1"/>
  <c r="E28" i="1"/>
  <c r="S28" i="1" s="1"/>
  <c r="R27" i="1"/>
  <c r="E27" i="1"/>
  <c r="S27" i="1" s="1"/>
  <c r="Y26" i="1"/>
  <c r="R26" i="1"/>
  <c r="E26" i="1"/>
  <c r="S26" i="1" s="1"/>
  <c r="Y25" i="1"/>
  <c r="R25" i="1"/>
  <c r="E25" i="1"/>
  <c r="S25" i="1" s="1"/>
  <c r="Y24" i="1"/>
  <c r="R24" i="1"/>
  <c r="E24" i="1"/>
  <c r="S24" i="1" s="1"/>
  <c r="Y22" i="1"/>
  <c r="Y20" i="1"/>
  <c r="E20" i="1"/>
  <c r="S20" i="1" s="1"/>
  <c r="Y19" i="1"/>
  <c r="R19" i="1"/>
  <c r="E19" i="1"/>
  <c r="S19" i="1" s="1"/>
  <c r="Y18" i="1"/>
  <c r="R18" i="1"/>
  <c r="E18" i="1"/>
  <c r="S18" i="1" s="1"/>
  <c r="Y17" i="1"/>
  <c r="R17" i="1"/>
  <c r="E17" i="1"/>
  <c r="S17" i="1" s="1"/>
  <c r="Y16" i="1"/>
  <c r="R16" i="1"/>
  <c r="E16" i="1"/>
  <c r="S16" i="1" s="1"/>
  <c r="Y12" i="1"/>
  <c r="E12" i="1"/>
  <c r="S12" i="1" s="1"/>
  <c r="Y11" i="1"/>
  <c r="R11" i="1"/>
  <c r="E11" i="1"/>
  <c r="S11" i="1" s="1"/>
  <c r="Y10" i="1"/>
  <c r="R10" i="1"/>
  <c r="E10" i="1"/>
  <c r="S10" i="1" s="1"/>
  <c r="Y9" i="1"/>
  <c r="R9" i="1"/>
  <c r="E9" i="1"/>
  <c r="S9" i="1" s="1"/>
  <c r="Y8" i="1"/>
  <c r="R8" i="1"/>
  <c r="E8" i="1"/>
  <c r="S8" i="1" s="1"/>
  <c r="U2" i="1"/>
  <c r="V2" i="1" s="1"/>
  <c r="M2" i="1"/>
  <c r="B25" i="3"/>
  <c r="H53" i="4"/>
  <c r="D53" i="4"/>
  <c r="H33" i="4"/>
  <c r="D33" i="4"/>
  <c r="H52" i="4"/>
  <c r="D52" i="4"/>
  <c r="H32" i="4"/>
  <c r="D32" i="4"/>
  <c r="R290" i="1"/>
  <c r="R306" i="1"/>
  <c r="R322" i="1"/>
  <c r="R258" i="1"/>
  <c r="R274" i="1"/>
  <c r="R265" i="1"/>
  <c r="R313" i="1"/>
  <c r="R314" i="1"/>
  <c r="S266" i="1"/>
  <c r="S298" i="1"/>
  <c r="L52" i="4"/>
  <c r="D51" i="4"/>
  <c r="H31" i="4"/>
  <c r="D31" i="4"/>
  <c r="H50" i="4"/>
  <c r="D50" i="4"/>
  <c r="H30" i="4"/>
  <c r="D30" i="4"/>
  <c r="D7" i="3"/>
  <c r="O7" i="3" s="1"/>
  <c r="N9" i="3"/>
  <c r="H49" i="4"/>
  <c r="D49" i="4"/>
  <c r="H29" i="4"/>
  <c r="D29" i="4"/>
  <c r="H48" i="4"/>
  <c r="D48" i="4"/>
  <c r="H28" i="4"/>
  <c r="D28" i="4"/>
  <c r="D27" i="4"/>
  <c r="H27" i="4"/>
  <c r="H47" i="4"/>
  <c r="D47" i="4"/>
  <c r="H46" i="4"/>
  <c r="H26" i="4"/>
  <c r="H25" i="4"/>
  <c r="D25" i="4"/>
  <c r="D8" i="3"/>
  <c r="F2" i="3"/>
  <c r="H45" i="4"/>
  <c r="J45" i="4"/>
  <c r="D45" i="4"/>
  <c r="F45" i="4"/>
  <c r="D9" i="3"/>
  <c r="O9" i="3" s="1"/>
  <c r="D23" i="4"/>
  <c r="D43" i="4"/>
  <c r="L53" i="4"/>
  <c r="H51" i="4"/>
  <c r="L6" i="4"/>
  <c r="K6" i="4"/>
  <c r="K5" i="4"/>
  <c r="B39" i="4"/>
  <c r="B36" i="4"/>
  <c r="K2" i="4"/>
  <c r="K23" i="4"/>
  <c r="K43" i="4"/>
  <c r="H23" i="4"/>
  <c r="H43" i="4"/>
  <c r="L4" i="4"/>
  <c r="M25" i="4"/>
  <c r="B55" i="4"/>
  <c r="B54" i="4"/>
  <c r="B53" i="4"/>
  <c r="B52" i="4"/>
  <c r="K51" i="4"/>
  <c r="B51" i="4"/>
  <c r="B50" i="4"/>
  <c r="B49" i="4"/>
  <c r="B48" i="4"/>
  <c r="B47" i="4"/>
  <c r="B46" i="4"/>
  <c r="B45" i="4"/>
  <c r="H44" i="4"/>
  <c r="J44" i="4"/>
  <c r="B44" i="4"/>
  <c r="N43" i="4"/>
  <c r="C23" i="4"/>
  <c r="C43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4" i="4"/>
  <c r="L3" i="4"/>
  <c r="M24" i="4"/>
  <c r="K3" i="4"/>
  <c r="L23" i="3"/>
  <c r="D10" i="3"/>
  <c r="O10" i="3" s="1"/>
  <c r="N2" i="3"/>
  <c r="H2" i="3"/>
  <c r="N8" i="3"/>
  <c r="N10" i="3"/>
  <c r="O8" i="3"/>
  <c r="M36" i="4"/>
  <c r="L34" i="4"/>
  <c r="L35" i="4"/>
  <c r="K54" i="4"/>
  <c r="D46" i="4"/>
  <c r="L46" i="4"/>
  <c r="K55" i="4"/>
  <c r="L5" i="4"/>
  <c r="L26" i="4"/>
  <c r="L2" i="4"/>
  <c r="L23" i="4"/>
  <c r="L43" i="4"/>
  <c r="L25" i="4"/>
  <c r="K47" i="4"/>
  <c r="L33" i="4"/>
  <c r="L29" i="4"/>
  <c r="L32" i="4"/>
  <c r="G23" i="4"/>
  <c r="G43" i="4"/>
  <c r="L50" i="4"/>
  <c r="L24" i="4"/>
  <c r="L28" i="4"/>
  <c r="K53" i="4"/>
  <c r="K49" i="4"/>
  <c r="K44" i="4"/>
  <c r="K48" i="4"/>
  <c r="K45" i="4"/>
  <c r="L47" i="4"/>
  <c r="L27" i="4"/>
  <c r="L48" i="4"/>
  <c r="G56" i="4"/>
  <c r="D26" i="4"/>
  <c r="K52" i="4"/>
  <c r="L45" i="4"/>
  <c r="N45" i="4"/>
  <c r="K50" i="4"/>
  <c r="L49" i="4"/>
  <c r="L54" i="4"/>
  <c r="L51" i="4"/>
  <c r="C56" i="4"/>
  <c r="L30" i="4"/>
  <c r="K46" i="4"/>
  <c r="L44" i="4"/>
  <c r="N44" i="4"/>
  <c r="L31" i="4"/>
  <c r="H56" i="4"/>
  <c r="D56" i="4"/>
  <c r="L56" i="4"/>
  <c r="K56" i="4"/>
  <c r="M51" i="4"/>
  <c r="E56" i="4" l="1"/>
  <c r="M56" i="4" s="1"/>
  <c r="I56" i="4"/>
  <c r="M54" i="4"/>
  <c r="M53" i="4"/>
  <c r="S165" i="1"/>
  <c r="S325" i="1"/>
  <c r="S312" i="1"/>
  <c r="S363" i="1"/>
  <c r="S344" i="1"/>
  <c r="S326" i="1"/>
  <c r="S246" i="1"/>
  <c r="S359" i="1"/>
  <c r="S63" i="1"/>
  <c r="S358" i="1"/>
  <c r="S318" i="1"/>
  <c r="S286" i="1"/>
  <c r="S238" i="1"/>
  <c r="S14" i="1"/>
  <c r="S78" i="1"/>
  <c r="S333" i="1"/>
  <c r="R321" i="1"/>
  <c r="E185" i="1"/>
  <c r="S185" i="1" s="1"/>
  <c r="R209" i="1"/>
  <c r="R361" i="1"/>
  <c r="R353" i="1"/>
  <c r="R345" i="1"/>
  <c r="R337" i="1"/>
  <c r="R281" i="1"/>
  <c r="R14" i="1"/>
  <c r="E161" i="1"/>
  <c r="S161" i="1" s="1"/>
  <c r="E233" i="1"/>
  <c r="S233" i="1" s="1"/>
  <c r="R257" i="1"/>
  <c r="E297" i="1"/>
  <c r="S297" i="1" s="1"/>
  <c r="E265" i="1"/>
  <c r="S265" i="1" s="1"/>
  <c r="E353" i="1"/>
  <c r="S353" i="1" s="1"/>
  <c r="E95" i="1"/>
  <c r="E201" i="1"/>
  <c r="S201" i="1" s="1"/>
  <c r="E217" i="1"/>
  <c r="S217" i="1" s="1"/>
  <c r="R329" i="1"/>
  <c r="R201" i="1"/>
  <c r="R289" i="1"/>
  <c r="E329" i="1"/>
  <c r="S329" i="1" s="1"/>
  <c r="E213" i="1"/>
  <c r="S213" i="1" s="1"/>
  <c r="E15" i="1"/>
  <c r="E205" i="1"/>
  <c r="S205" i="1" s="1"/>
  <c r="E354" i="1"/>
  <c r="S354" i="1" s="1"/>
  <c r="R347" i="1"/>
  <c r="E362" i="1"/>
  <c r="S362" i="1" s="1"/>
  <c r="S296" i="1"/>
  <c r="R362" i="1"/>
  <c r="R323" i="1"/>
  <c r="R339" i="1"/>
  <c r="E39" i="1"/>
  <c r="E331" i="1"/>
  <c r="S331" i="1" s="1"/>
  <c r="R355" i="1"/>
  <c r="E346" i="1"/>
  <c r="S346" i="1" s="1"/>
  <c r="E167" i="1"/>
  <c r="S167" i="1" s="1"/>
  <c r="E271" i="1"/>
  <c r="E231" i="1"/>
  <c r="S231" i="1" s="1"/>
  <c r="E191" i="1"/>
  <c r="S191" i="1" s="1"/>
  <c r="E342" i="1"/>
  <c r="R342" i="1"/>
  <c r="R206" i="1"/>
  <c r="E206" i="1"/>
  <c r="S206" i="1" s="1"/>
  <c r="E166" i="1"/>
  <c r="S166" i="1" s="1"/>
  <c r="E126" i="1"/>
  <c r="S126" i="1" s="1"/>
  <c r="R126" i="1"/>
  <c r="E38" i="1"/>
  <c r="S38" i="1" s="1"/>
  <c r="R38" i="1"/>
  <c r="E207" i="1"/>
  <c r="S207" i="1" s="1"/>
  <c r="E103" i="1"/>
  <c r="S103" i="1" s="1"/>
  <c r="E335" i="1"/>
  <c r="S335" i="1" s="1"/>
  <c r="E174" i="1"/>
  <c r="S174" i="1" s="1"/>
  <c r="E311" i="1"/>
  <c r="S311" i="1" s="1"/>
  <c r="E263" i="1"/>
  <c r="E310" i="1"/>
  <c r="S310" i="1" s="1"/>
  <c r="R270" i="1"/>
  <c r="E270" i="1"/>
  <c r="S270" i="1" s="1"/>
  <c r="R190" i="1"/>
  <c r="E190" i="1"/>
  <c r="S190" i="1" s="1"/>
  <c r="R150" i="1"/>
  <c r="E150" i="1"/>
  <c r="S150" i="1" s="1"/>
  <c r="E110" i="1"/>
  <c r="S110" i="1" s="1"/>
  <c r="R110" i="1"/>
  <c r="E70" i="1"/>
  <c r="S70" i="1" s="1"/>
  <c r="E46" i="1"/>
  <c r="S46" i="1" s="1"/>
  <c r="R46" i="1"/>
  <c r="E135" i="1"/>
  <c r="E223" i="1"/>
  <c r="S223" i="1" s="1"/>
  <c r="R318" i="1"/>
  <c r="E23" i="1"/>
  <c r="S23" i="1" s="1"/>
  <c r="E151" i="1"/>
  <c r="E350" i="1"/>
  <c r="S350" i="1" s="1"/>
  <c r="R350" i="1"/>
  <c r="R302" i="1"/>
  <c r="E302" i="1"/>
  <c r="S302" i="1" s="1"/>
  <c r="R262" i="1"/>
  <c r="E262" i="1"/>
  <c r="S262" i="1" s="1"/>
  <c r="E222" i="1"/>
  <c r="S222" i="1" s="1"/>
  <c r="R222" i="1"/>
  <c r="R182" i="1"/>
  <c r="E182" i="1"/>
  <c r="S182" i="1" s="1"/>
  <c r="R142" i="1"/>
  <c r="E142" i="1"/>
  <c r="S142" i="1" s="1"/>
  <c r="R102" i="1"/>
  <c r="E62" i="1"/>
  <c r="S62" i="1" s="1"/>
  <c r="R62" i="1"/>
  <c r="E55" i="1"/>
  <c r="S55" i="1" s="1"/>
  <c r="E255" i="1"/>
  <c r="E230" i="1"/>
  <c r="S230" i="1" s="1"/>
  <c r="E294" i="1"/>
  <c r="S294" i="1" s="1"/>
  <c r="R310" i="1"/>
  <c r="E215" i="1"/>
  <c r="S215" i="1" s="1"/>
  <c r="R159" i="1"/>
  <c r="E159" i="1"/>
  <c r="R87" i="1"/>
  <c r="E87" i="1"/>
  <c r="R279" i="1"/>
  <c r="R326" i="1"/>
  <c r="E278" i="1"/>
  <c r="S278" i="1" s="1"/>
  <c r="R278" i="1"/>
  <c r="R254" i="1"/>
  <c r="E254" i="1"/>
  <c r="S254" i="1" s="1"/>
  <c r="R214" i="1"/>
  <c r="R134" i="1"/>
  <c r="E134" i="1"/>
  <c r="S134" i="1" s="1"/>
  <c r="R94" i="1"/>
  <c r="E94" i="1"/>
  <c r="S94" i="1" s="1"/>
  <c r="E54" i="1"/>
  <c r="S54" i="1" s="1"/>
  <c r="R54" i="1"/>
  <c r="R78" i="1"/>
  <c r="E287" i="1"/>
  <c r="S287" i="1" s="1"/>
  <c r="E214" i="1"/>
  <c r="S214" i="1" s="1"/>
  <c r="E334" i="1"/>
  <c r="S334" i="1" s="1"/>
  <c r="R246" i="1"/>
  <c r="R327" i="1"/>
  <c r="E327" i="1"/>
  <c r="S327" i="1" s="1"/>
  <c r="E239" i="1"/>
  <c r="S239" i="1" s="1"/>
  <c r="R199" i="1"/>
  <c r="E199" i="1"/>
  <c r="S199" i="1" s="1"/>
  <c r="E31" i="1"/>
  <c r="S31" i="1" s="1"/>
  <c r="R31" i="1"/>
  <c r="R286" i="1"/>
  <c r="R198" i="1"/>
  <c r="E198" i="1"/>
  <c r="S198" i="1" s="1"/>
  <c r="E158" i="1"/>
  <c r="S158" i="1" s="1"/>
  <c r="R158" i="1"/>
  <c r="E118" i="1"/>
  <c r="S118" i="1" s="1"/>
  <c r="R118" i="1"/>
  <c r="R86" i="1"/>
  <c r="E86" i="1"/>
  <c r="S86" i="1" s="1"/>
  <c r="R30" i="1"/>
  <c r="E30" i="1"/>
  <c r="S30" i="1" s="1"/>
  <c r="E183" i="1"/>
  <c r="S183" i="1" s="1"/>
  <c r="E102" i="1"/>
  <c r="S102" i="1" s="1"/>
  <c r="R238" i="1"/>
  <c r="E22" i="1"/>
  <c r="S22" i="1" s="1"/>
  <c r="R22" i="1"/>
  <c r="E347" i="1"/>
  <c r="S347" i="1" s="1"/>
  <c r="R363" i="1"/>
  <c r="S301" i="1"/>
  <c r="R303" i="1"/>
  <c r="R287" i="1"/>
  <c r="R263" i="1"/>
  <c r="R247" i="1"/>
  <c r="R231" i="1"/>
  <c r="R207" i="1"/>
  <c r="R183" i="1"/>
  <c r="R167" i="1"/>
  <c r="R143" i="1"/>
  <c r="R111" i="1"/>
  <c r="R95" i="1"/>
  <c r="R79" i="1"/>
  <c r="R71" i="1"/>
  <c r="R55" i="1"/>
  <c r="R47" i="1"/>
  <c r="R39" i="1"/>
  <c r="R23" i="1"/>
  <c r="R15" i="1"/>
  <c r="R319" i="1"/>
  <c r="R311" i="1"/>
  <c r="R295" i="1"/>
  <c r="R271" i="1"/>
  <c r="R255" i="1"/>
  <c r="R239" i="1"/>
  <c r="R223" i="1"/>
  <c r="R215" i="1"/>
  <c r="R191" i="1"/>
  <c r="R175" i="1"/>
  <c r="R151" i="1"/>
  <c r="R135" i="1"/>
  <c r="R127" i="1"/>
  <c r="R119" i="1"/>
  <c r="R103" i="1"/>
  <c r="R63" i="1"/>
  <c r="R294" i="1"/>
  <c r="S351" i="1"/>
  <c r="S343" i="1"/>
  <c r="S319" i="1"/>
  <c r="S303" i="1"/>
  <c r="S295" i="1"/>
  <c r="S279" i="1"/>
  <c r="S271" i="1"/>
  <c r="S263" i="1"/>
  <c r="S255" i="1"/>
  <c r="S247" i="1"/>
  <c r="S175" i="1"/>
  <c r="S95" i="1"/>
  <c r="S87" i="1"/>
  <c r="E277" i="1"/>
  <c r="S277" i="1" s="1"/>
  <c r="E221" i="1"/>
  <c r="S221" i="1" s="1"/>
  <c r="R173" i="1"/>
  <c r="E173" i="1"/>
  <c r="S173" i="1" s="1"/>
  <c r="R125" i="1"/>
  <c r="E125" i="1"/>
  <c r="S125" i="1" s="1"/>
  <c r="R77" i="1"/>
  <c r="E77" i="1"/>
  <c r="S77" i="1" s="1"/>
  <c r="R37" i="1"/>
  <c r="E356" i="1"/>
  <c r="S356" i="1" s="1"/>
  <c r="R204" i="1"/>
  <c r="E204" i="1"/>
  <c r="S204" i="1" s="1"/>
  <c r="E157" i="1"/>
  <c r="S157" i="1" s="1"/>
  <c r="E189" i="1"/>
  <c r="S189" i="1" s="1"/>
  <c r="R196" i="1"/>
  <c r="R212" i="1"/>
  <c r="E61" i="1"/>
  <c r="S61" i="1" s="1"/>
  <c r="E84" i="1"/>
  <c r="S84" i="1" s="1"/>
  <c r="R157" i="1"/>
  <c r="E284" i="1"/>
  <c r="S284" i="1" s="1"/>
  <c r="E309" i="1"/>
  <c r="S309" i="1" s="1"/>
  <c r="S349" i="1"/>
  <c r="R317" i="1"/>
  <c r="R269" i="1"/>
  <c r="R197" i="1"/>
  <c r="E197" i="1"/>
  <c r="S197" i="1" s="1"/>
  <c r="R149" i="1"/>
  <c r="E149" i="1"/>
  <c r="S149" i="1" s="1"/>
  <c r="R101" i="1"/>
  <c r="E101" i="1"/>
  <c r="E53" i="1"/>
  <c r="R53" i="1"/>
  <c r="R300" i="1"/>
  <c r="E300" i="1"/>
  <c r="S300" i="1" s="1"/>
  <c r="R252" i="1"/>
  <c r="R164" i="1"/>
  <c r="E164" i="1"/>
  <c r="R76" i="1"/>
  <c r="R68" i="1"/>
  <c r="E68" i="1"/>
  <c r="S68" i="1" s="1"/>
  <c r="R44" i="1"/>
  <c r="E357" i="1"/>
  <c r="R357" i="1"/>
  <c r="R261" i="1"/>
  <c r="E261" i="1"/>
  <c r="S261" i="1" s="1"/>
  <c r="R229" i="1"/>
  <c r="E229" i="1"/>
  <c r="S229" i="1" s="1"/>
  <c r="R109" i="1"/>
  <c r="E109" i="1"/>
  <c r="S109" i="1" s="1"/>
  <c r="R29" i="1"/>
  <c r="E29" i="1"/>
  <c r="S29" i="1" s="1"/>
  <c r="R213" i="1"/>
  <c r="E317" i="1"/>
  <c r="S317" i="1" s="1"/>
  <c r="D365" i="1"/>
  <c r="E365" i="1" s="1"/>
  <c r="F294" i="1" s="1"/>
  <c r="E316" i="1"/>
  <c r="S316" i="1" s="1"/>
  <c r="E292" i="1"/>
  <c r="S292" i="1" s="1"/>
  <c r="R220" i="1"/>
  <c r="E220" i="1"/>
  <c r="S220" i="1" s="1"/>
  <c r="R172" i="1"/>
  <c r="R108" i="1"/>
  <c r="E108" i="1"/>
  <c r="S108" i="1" s="1"/>
  <c r="R85" i="1"/>
  <c r="E148" i="1"/>
  <c r="S148" i="1" s="1"/>
  <c r="R292" i="1"/>
  <c r="E324" i="1"/>
  <c r="S324" i="1" s="1"/>
  <c r="R253" i="1"/>
  <c r="E253" i="1"/>
  <c r="R141" i="1"/>
  <c r="E141" i="1"/>
  <c r="S141" i="1" s="1"/>
  <c r="E93" i="1"/>
  <c r="S93" i="1" s="1"/>
  <c r="R93" i="1"/>
  <c r="E21" i="1"/>
  <c r="S21" i="1" s="1"/>
  <c r="R21" i="1"/>
  <c r="E85" i="1"/>
  <c r="S85" i="1" s="1"/>
  <c r="R276" i="1"/>
  <c r="E276" i="1"/>
  <c r="S276" i="1" s="1"/>
  <c r="R180" i="1"/>
  <c r="E180" i="1"/>
  <c r="S180" i="1" s="1"/>
  <c r="R132" i="1"/>
  <c r="E132" i="1"/>
  <c r="S132" i="1" s="1"/>
  <c r="R92" i="1"/>
  <c r="E92" i="1"/>
  <c r="S92" i="1" s="1"/>
  <c r="E260" i="1"/>
  <c r="S260" i="1" s="1"/>
  <c r="E293" i="1"/>
  <c r="S293" i="1" s="1"/>
  <c r="E340" i="1"/>
  <c r="S340" i="1" s="1"/>
  <c r="R285" i="1"/>
  <c r="E285" i="1"/>
  <c r="S285" i="1" s="1"/>
  <c r="R117" i="1"/>
  <c r="E117" i="1"/>
  <c r="E69" i="1"/>
  <c r="S69" i="1" s="1"/>
  <c r="R45" i="1"/>
  <c r="E45" i="1"/>
  <c r="S45" i="1" s="1"/>
  <c r="E244" i="1"/>
  <c r="S244" i="1" s="1"/>
  <c r="R244" i="1"/>
  <c r="R156" i="1"/>
  <c r="E156" i="1"/>
  <c r="R100" i="1"/>
  <c r="E100" i="1"/>
  <c r="S100" i="1" s="1"/>
  <c r="R69" i="1"/>
  <c r="R228" i="1"/>
  <c r="E237" i="1"/>
  <c r="S237" i="1" s="1"/>
  <c r="R325" i="1"/>
  <c r="R332" i="1"/>
  <c r="E341" i="1"/>
  <c r="R245" i="1"/>
  <c r="E245" i="1"/>
  <c r="S245" i="1" s="1"/>
  <c r="R181" i="1"/>
  <c r="E181" i="1"/>
  <c r="S181" i="1" s="1"/>
  <c r="R133" i="1"/>
  <c r="R13" i="1"/>
  <c r="E269" i="1"/>
  <c r="S269" i="1" s="1"/>
  <c r="R236" i="1"/>
  <c r="E236" i="1"/>
  <c r="S236" i="1" s="1"/>
  <c r="R188" i="1"/>
  <c r="E188" i="1"/>
  <c r="S188" i="1" s="1"/>
  <c r="R60" i="1"/>
  <c r="E76" i="1"/>
  <c r="S76" i="1" s="1"/>
  <c r="R221" i="1"/>
  <c r="R301" i="1"/>
  <c r="E308" i="1"/>
  <c r="S308" i="1" s="1"/>
  <c r="R333" i="1"/>
  <c r="E348" i="1"/>
  <c r="E52" i="1"/>
  <c r="S52" i="1" s="1"/>
  <c r="R349" i="1"/>
  <c r="R341" i="1"/>
  <c r="R293" i="1"/>
  <c r="R277" i="1"/>
  <c r="S345" i="1"/>
  <c r="S305" i="1"/>
  <c r="R52" i="1"/>
  <c r="R316" i="1"/>
  <c r="S159" i="1"/>
  <c r="S151" i="1"/>
  <c r="S143" i="1"/>
  <c r="S135" i="1"/>
  <c r="S127" i="1"/>
  <c r="S119" i="1"/>
  <c r="S111" i="1"/>
  <c r="S79" i="1"/>
  <c r="S71" i="1"/>
  <c r="S47" i="1"/>
  <c r="S39" i="1"/>
  <c r="S15" i="1"/>
  <c r="S342" i="1"/>
  <c r="E320" i="1"/>
  <c r="R359" i="1"/>
  <c r="R351" i="1"/>
  <c r="R343" i="1"/>
  <c r="R335" i="1"/>
  <c r="R358" i="1"/>
  <c r="E7" i="1"/>
  <c r="R7" i="1"/>
  <c r="U365" i="1"/>
  <c r="N23" i="3"/>
  <c r="D23" i="3"/>
  <c r="E19" i="3" s="1"/>
  <c r="O16" i="3"/>
  <c r="O12" i="3"/>
  <c r="F12" i="3" l="1"/>
  <c r="G12" i="3" s="1"/>
  <c r="H12" i="3" s="1"/>
  <c r="I12" i="3" s="1"/>
  <c r="F16" i="3"/>
  <c r="G16" i="3" s="1"/>
  <c r="H16" i="3" s="1"/>
  <c r="I16" i="3" s="1"/>
  <c r="E16" i="3"/>
  <c r="E20" i="3"/>
  <c r="E12" i="3"/>
  <c r="F202" i="1"/>
  <c r="F268" i="1"/>
  <c r="F271" i="1"/>
  <c r="F66" i="1"/>
  <c r="F146" i="1"/>
  <c r="F260" i="1"/>
  <c r="F13" i="1"/>
  <c r="F70" i="1"/>
  <c r="F27" i="1"/>
  <c r="F279" i="1"/>
  <c r="F290" i="1"/>
  <c r="F124" i="1"/>
  <c r="F15" i="1"/>
  <c r="F195" i="1"/>
  <c r="R365" i="1"/>
  <c r="F20" i="1"/>
  <c r="F226" i="1"/>
  <c r="F122" i="1"/>
  <c r="F157" i="1"/>
  <c r="F104" i="1"/>
  <c r="F26" i="1"/>
  <c r="F282" i="1"/>
  <c r="F169" i="1"/>
  <c r="F255" i="1"/>
  <c r="F17" i="1"/>
  <c r="F210" i="1"/>
  <c r="F8" i="1"/>
  <c r="F192" i="1"/>
  <c r="F220" i="1"/>
  <c r="F221" i="1"/>
  <c r="F314" i="1"/>
  <c r="F97" i="1"/>
  <c r="F228" i="1"/>
  <c r="F239" i="1"/>
  <c r="F159" i="1"/>
  <c r="F318" i="1"/>
  <c r="F48" i="1"/>
  <c r="F105" i="1"/>
  <c r="F213" i="1"/>
  <c r="F88" i="1"/>
  <c r="F191" i="1"/>
  <c r="F34" i="1"/>
  <c r="F116" i="1"/>
  <c r="F234" i="1"/>
  <c r="F135" i="1"/>
  <c r="F144" i="1"/>
  <c r="F198" i="1"/>
  <c r="F197" i="1"/>
  <c r="F287" i="1"/>
  <c r="F308" i="1"/>
  <c r="F150" i="1"/>
  <c r="F229" i="1"/>
  <c r="F61" i="1"/>
  <c r="F121" i="1"/>
  <c r="F237" i="1"/>
  <c r="F91" i="1"/>
  <c r="F81" i="1"/>
  <c r="F203" i="1"/>
  <c r="F250" i="1"/>
  <c r="F319" i="1"/>
  <c r="F132" i="1"/>
  <c r="F297" i="1"/>
  <c r="F214" i="1"/>
  <c r="F165" i="1"/>
  <c r="F77" i="1"/>
  <c r="F273" i="1"/>
  <c r="F55" i="1"/>
  <c r="F151" i="1"/>
  <c r="F293" i="1"/>
  <c r="F353" i="1"/>
  <c r="F51" i="1"/>
  <c r="S164" i="1"/>
  <c r="F164" i="1"/>
  <c r="F109" i="1"/>
  <c r="S320" i="1"/>
  <c r="F320" i="1"/>
  <c r="F343" i="1"/>
  <c r="F178" i="1"/>
  <c r="F244" i="1"/>
  <c r="F64" i="1"/>
  <c r="F313" i="1"/>
  <c r="F11" i="1"/>
  <c r="F342" i="1"/>
  <c r="F52" i="1"/>
  <c r="F232" i="1"/>
  <c r="F275" i="1"/>
  <c r="F63" i="1"/>
  <c r="F247" i="1"/>
  <c r="F50" i="1"/>
  <c r="F286" i="1"/>
  <c r="F148" i="1"/>
  <c r="F149" i="1"/>
  <c r="F108" i="1"/>
  <c r="F22" i="1"/>
  <c r="F85" i="1"/>
  <c r="F223" i="1"/>
  <c r="F241" i="1"/>
  <c r="F240" i="1"/>
  <c r="F206" i="1"/>
  <c r="F175" i="1"/>
  <c r="F306" i="1"/>
  <c r="F363" i="1"/>
  <c r="S53" i="1"/>
  <c r="F53" i="1"/>
  <c r="F323" i="1"/>
  <c r="F43" i="1"/>
  <c r="F327" i="1"/>
  <c r="F316" i="1"/>
  <c r="F350" i="1"/>
  <c r="F14" i="1"/>
  <c r="F274" i="1"/>
  <c r="F183" i="1"/>
  <c r="F84" i="1"/>
  <c r="F126" i="1"/>
  <c r="F89" i="1"/>
  <c r="F259" i="1"/>
  <c r="F225" i="1"/>
  <c r="F245" i="1"/>
  <c r="F65" i="1"/>
  <c r="F315" i="1"/>
  <c r="F41" i="1"/>
  <c r="F291" i="1"/>
  <c r="F25" i="1"/>
  <c r="F133" i="1"/>
  <c r="F190" i="1"/>
  <c r="F361" i="1"/>
  <c r="F118" i="1"/>
  <c r="F235" i="1"/>
  <c r="F184" i="1"/>
  <c r="F120" i="1"/>
  <c r="F176" i="1"/>
  <c r="F24" i="1"/>
  <c r="F272" i="1"/>
  <c r="F155" i="1"/>
  <c r="F37" i="1"/>
  <c r="F188" i="1"/>
  <c r="F54" i="1"/>
  <c r="F99" i="1"/>
  <c r="F276" i="1"/>
  <c r="F326" i="1"/>
  <c r="F69" i="1"/>
  <c r="F207" i="1"/>
  <c r="F185" i="1"/>
  <c r="F33" i="1"/>
  <c r="F174" i="1"/>
  <c r="F74" i="1"/>
  <c r="F355" i="1"/>
  <c r="F267" i="1"/>
  <c r="F73" i="1"/>
  <c r="F58" i="1"/>
  <c r="F356" i="1"/>
  <c r="S101" i="1"/>
  <c r="F101" i="1"/>
  <c r="F127" i="1"/>
  <c r="F283" i="1"/>
  <c r="F334" i="1"/>
  <c r="F351" i="1"/>
  <c r="F340" i="1"/>
  <c r="F21" i="1"/>
  <c r="F9" i="1"/>
  <c r="F201" i="1"/>
  <c r="F32" i="1"/>
  <c r="F103" i="1"/>
  <c r="F254" i="1"/>
  <c r="F199" i="1"/>
  <c r="F208" i="1"/>
  <c r="F161" i="1"/>
  <c r="F47" i="1"/>
  <c r="F44" i="1"/>
  <c r="F270" i="1"/>
  <c r="F86" i="1"/>
  <c r="F172" i="1"/>
  <c r="F110" i="1"/>
  <c r="F333" i="1"/>
  <c r="F309" i="1"/>
  <c r="F348" i="1"/>
  <c r="S348" i="1"/>
  <c r="S341" i="1"/>
  <c r="F341" i="1"/>
  <c r="S156" i="1"/>
  <c r="F156" i="1"/>
  <c r="S117" i="1"/>
  <c r="F117" i="1"/>
  <c r="S253" i="1"/>
  <c r="F253" i="1"/>
  <c r="S357" i="1"/>
  <c r="F357" i="1"/>
  <c r="F295" i="1"/>
  <c r="F311" i="1"/>
  <c r="F30" i="1"/>
  <c r="F300" i="1"/>
  <c r="F218" i="1"/>
  <c r="F179" i="1"/>
  <c r="F78" i="1"/>
  <c r="F298" i="1"/>
  <c r="F125" i="1"/>
  <c r="F16" i="1"/>
  <c r="F296" i="1"/>
  <c r="F154" i="1"/>
  <c r="F160" i="1"/>
  <c r="F112" i="1"/>
  <c r="F264" i="1"/>
  <c r="F338" i="1"/>
  <c r="F189" i="1"/>
  <c r="F182" i="1"/>
  <c r="F152" i="1"/>
  <c r="F39" i="1"/>
  <c r="F258" i="1"/>
  <c r="F90" i="1"/>
  <c r="F19" i="1"/>
  <c r="F168" i="1"/>
  <c r="F45" i="1"/>
  <c r="F119" i="1"/>
  <c r="F310" i="1"/>
  <c r="F107" i="1"/>
  <c r="F269" i="1"/>
  <c r="F141" i="1"/>
  <c r="F233" i="1"/>
  <c r="F162" i="1"/>
  <c r="F217" i="1"/>
  <c r="F62" i="1"/>
  <c r="F87" i="1"/>
  <c r="F75" i="1"/>
  <c r="F145" i="1"/>
  <c r="F114" i="1"/>
  <c r="F10" i="1"/>
  <c r="F365" i="1"/>
  <c r="F143" i="1"/>
  <c r="F337" i="1"/>
  <c r="F261" i="1"/>
  <c r="F83" i="1"/>
  <c r="I365" i="1"/>
  <c r="F305" i="1"/>
  <c r="F204" i="1"/>
  <c r="F115" i="1"/>
  <c r="G365" i="1"/>
  <c r="F95" i="1"/>
  <c r="F59" i="1"/>
  <c r="F186" i="1"/>
  <c r="F321" i="1"/>
  <c r="F79" i="1"/>
  <c r="F131" i="1"/>
  <c r="F113" i="1"/>
  <c r="F129" i="1"/>
  <c r="F130" i="1"/>
  <c r="F140" i="1"/>
  <c r="F257" i="1"/>
  <c r="F252" i="1"/>
  <c r="F227" i="1"/>
  <c r="F243" i="1"/>
  <c r="F18" i="1"/>
  <c r="F76" i="1"/>
  <c r="F211" i="1"/>
  <c r="F29" i="1"/>
  <c r="F49" i="1"/>
  <c r="F96" i="1"/>
  <c r="F170" i="1"/>
  <c r="F303" i="1"/>
  <c r="F82" i="1"/>
  <c r="F284" i="1"/>
  <c r="F137" i="1"/>
  <c r="F299" i="1"/>
  <c r="F358" i="1"/>
  <c r="F42" i="1"/>
  <c r="F263" i="1"/>
  <c r="F262" i="1"/>
  <c r="F345" i="1"/>
  <c r="F242" i="1"/>
  <c r="F360" i="1"/>
  <c r="F200" i="1"/>
  <c r="F31" i="1"/>
  <c r="F128" i="1"/>
  <c r="F285" i="1"/>
  <c r="F265" i="1"/>
  <c r="F193" i="1"/>
  <c r="F36" i="1"/>
  <c r="F344" i="1"/>
  <c r="F222" i="1"/>
  <c r="F111" i="1"/>
  <c r="F212" i="1"/>
  <c r="F94" i="1"/>
  <c r="F163" i="1"/>
  <c r="F158" i="1"/>
  <c r="F301" i="1"/>
  <c r="F142" i="1"/>
  <c r="F328" i="1"/>
  <c r="F339" i="1"/>
  <c r="F224" i="1"/>
  <c r="F304" i="1"/>
  <c r="F354" i="1"/>
  <c r="F329" i="1"/>
  <c r="F56" i="1"/>
  <c r="F134" i="1"/>
  <c r="F205" i="1"/>
  <c r="F236" i="1"/>
  <c r="F347" i="1"/>
  <c r="F196" i="1"/>
  <c r="F177" i="1"/>
  <c r="F139" i="1"/>
  <c r="F40" i="1"/>
  <c r="F251" i="1"/>
  <c r="F46" i="1"/>
  <c r="F346" i="1"/>
  <c r="F332" i="1"/>
  <c r="F349" i="1"/>
  <c r="F336" i="1"/>
  <c r="F216" i="1"/>
  <c r="F322" i="1"/>
  <c r="F7" i="1"/>
  <c r="F153" i="1"/>
  <c r="F138" i="1"/>
  <c r="F231" i="1"/>
  <c r="F60" i="1"/>
  <c r="F35" i="1"/>
  <c r="F98" i="1"/>
  <c r="F123" i="1"/>
  <c r="F238" i="1"/>
  <c r="F209" i="1"/>
  <c r="F166" i="1"/>
  <c r="F292" i="1"/>
  <c r="F106" i="1"/>
  <c r="F256" i="1"/>
  <c r="F12" i="1"/>
  <c r="F38" i="1"/>
  <c r="F171" i="1"/>
  <c r="F312" i="1"/>
  <c r="F92" i="1"/>
  <c r="F230" i="1"/>
  <c r="F335" i="1"/>
  <c r="F281" i="1"/>
  <c r="F317" i="1"/>
  <c r="F100" i="1"/>
  <c r="F215" i="1"/>
  <c r="F277" i="1"/>
  <c r="F181" i="1"/>
  <c r="F147" i="1"/>
  <c r="F180" i="1"/>
  <c r="F288" i="1"/>
  <c r="F67" i="1"/>
  <c r="F307" i="1"/>
  <c r="F289" i="1"/>
  <c r="F330" i="1"/>
  <c r="F249" i="1"/>
  <c r="F302" i="1"/>
  <c r="F80" i="1"/>
  <c r="F266" i="1"/>
  <c r="F23" i="1"/>
  <c r="F57" i="1"/>
  <c r="F278" i="1"/>
  <c r="F219" i="1"/>
  <c r="F362" i="1"/>
  <c r="F359" i="1"/>
  <c r="F72" i="1"/>
  <c r="F352" i="1"/>
  <c r="F173" i="1"/>
  <c r="F28" i="1"/>
  <c r="F136" i="1"/>
  <c r="F71" i="1"/>
  <c r="F248" i="1"/>
  <c r="F194" i="1"/>
  <c r="F280" i="1"/>
  <c r="S365" i="1"/>
  <c r="F102" i="1"/>
  <c r="F246" i="1"/>
  <c r="F68" i="1"/>
  <c r="F93" i="1"/>
  <c r="F324" i="1"/>
  <c r="F167" i="1"/>
  <c r="F187" i="1"/>
  <c r="F331" i="1"/>
  <c r="F325" i="1"/>
  <c r="F20" i="3"/>
  <c r="G20" i="3" s="1"/>
  <c r="H20" i="3" s="1"/>
  <c r="I20" i="3" s="1"/>
  <c r="F17" i="3"/>
  <c r="G17" i="3" s="1"/>
  <c r="H17" i="3" s="1"/>
  <c r="I17" i="3" s="1"/>
  <c r="E23" i="3"/>
  <c r="F18" i="3"/>
  <c r="G18" i="3" s="1"/>
  <c r="H18" i="3" s="1"/>
  <c r="I18" i="3" s="1"/>
  <c r="E8" i="3"/>
  <c r="E11" i="3"/>
  <c r="F13" i="3"/>
  <c r="G13" i="3" s="1"/>
  <c r="H13" i="3" s="1"/>
  <c r="I13" i="3" s="1"/>
  <c r="F21" i="3"/>
  <c r="G21" i="3" s="1"/>
  <c r="H21" i="3" s="1"/>
  <c r="I21" i="3" s="1"/>
  <c r="F15" i="3"/>
  <c r="G15" i="3" s="1"/>
  <c r="H15" i="3" s="1"/>
  <c r="I15" i="3" s="1"/>
  <c r="F9" i="3"/>
  <c r="G9" i="3" s="1"/>
  <c r="H9" i="3" s="1"/>
  <c r="I9" i="3" s="1"/>
  <c r="F8" i="3"/>
  <c r="G8" i="3" s="1"/>
  <c r="H8" i="3" s="1"/>
  <c r="I8" i="3" s="1"/>
  <c r="E15" i="3"/>
  <c r="E17" i="3"/>
  <c r="F19" i="3"/>
  <c r="G19" i="3" s="1"/>
  <c r="H19" i="3" s="1"/>
  <c r="I19" i="3" s="1"/>
  <c r="E7" i="3"/>
  <c r="E13" i="3"/>
  <c r="F10" i="3"/>
  <c r="G10" i="3" s="1"/>
  <c r="H10" i="3" s="1"/>
  <c r="I10" i="3" s="1"/>
  <c r="O23" i="3"/>
  <c r="F14" i="3"/>
  <c r="G14" i="3" s="1"/>
  <c r="H14" i="3" s="1"/>
  <c r="I14" i="3" s="1"/>
  <c r="E9" i="3"/>
  <c r="E21" i="3"/>
  <c r="E10" i="3"/>
  <c r="F11" i="3"/>
  <c r="G11" i="3" s="1"/>
  <c r="H11" i="3" s="1"/>
  <c r="I11" i="3" s="1"/>
  <c r="E18" i="3"/>
  <c r="F7" i="3"/>
  <c r="G7" i="3" s="1"/>
  <c r="H7" i="3" s="1"/>
  <c r="I7" i="3" s="1"/>
  <c r="E14" i="3"/>
  <c r="H23" i="3" l="1"/>
  <c r="I23" i="3" s="1"/>
  <c r="J16" i="3" s="1"/>
  <c r="G23" i="3"/>
  <c r="J7" i="3" l="1"/>
  <c r="J15" i="3"/>
  <c r="J18" i="3"/>
  <c r="J13" i="3"/>
  <c r="J21" i="3"/>
  <c r="J8" i="3"/>
  <c r="J23" i="3"/>
  <c r="J20" i="3"/>
  <c r="J17" i="3"/>
  <c r="J12" i="3"/>
  <c r="J10" i="3"/>
  <c r="J19" i="3"/>
  <c r="J14" i="3"/>
  <c r="J11" i="3"/>
  <c r="J9" i="3"/>
  <c r="Q365" i="1"/>
  <c r="Y7" i="1" l="1"/>
  <c r="X365" i="1"/>
  <c r="Y365" i="1" s="1"/>
  <c r="I78" i="1" l="1"/>
  <c r="I70" i="1"/>
  <c r="I15" i="1"/>
  <c r="I111" i="1"/>
  <c r="I343" i="1"/>
  <c r="I214" i="1"/>
  <c r="I182" i="1"/>
  <c r="I112" i="1"/>
  <c r="I285" i="1"/>
  <c r="I299" i="1"/>
  <c r="I296" i="1"/>
  <c r="I301" i="1"/>
  <c r="I289" i="1"/>
  <c r="I97" i="1"/>
  <c r="I363" i="1"/>
  <c r="I160" i="1"/>
  <c r="I283" i="1"/>
  <c r="I93" i="1"/>
  <c r="I14" i="1"/>
  <c r="I43" i="1"/>
  <c r="I12" i="1"/>
  <c r="I151" i="1"/>
  <c r="I302" i="1"/>
  <c r="I307" i="1"/>
  <c r="I21" i="1"/>
  <c r="I212" i="1"/>
  <c r="I190" i="1"/>
  <c r="I138" i="1"/>
  <c r="I13" i="1"/>
  <c r="I309" i="1"/>
  <c r="I127" i="1"/>
  <c r="I164" i="1"/>
  <c r="I168" i="1"/>
  <c r="I73" i="1"/>
  <c r="I163" i="1"/>
  <c r="I41" i="1"/>
  <c r="I158" i="1"/>
  <c r="I313" i="1"/>
  <c r="I166" i="1"/>
  <c r="I353" i="1"/>
  <c r="I185" i="1"/>
  <c r="I83" i="1"/>
  <c r="I114" i="1"/>
  <c r="I268" i="1"/>
  <c r="I76" i="1"/>
  <c r="I257" i="1"/>
  <c r="I318" i="1"/>
  <c r="I291" i="1"/>
  <c r="I96" i="1"/>
  <c r="I279" i="1"/>
  <c r="I207" i="1"/>
  <c r="I10" i="1"/>
  <c r="I263" i="1"/>
  <c r="I216" i="1"/>
  <c r="I282" i="1"/>
  <c r="I24" i="1"/>
  <c r="I144" i="1"/>
  <c r="I26" i="1"/>
  <c r="I175" i="1"/>
  <c r="I250" i="1"/>
  <c r="I87" i="1"/>
  <c r="I177" i="1"/>
  <c r="I57" i="1"/>
  <c r="I167" i="1"/>
  <c r="I298" i="1"/>
  <c r="I82" i="1"/>
  <c r="I18" i="1"/>
  <c r="I314" i="1"/>
  <c r="I323" i="1"/>
  <c r="I277" i="1"/>
  <c r="I278" i="1"/>
  <c r="I290" i="1"/>
  <c r="I247" i="1"/>
  <c r="I209" i="1"/>
  <c r="I261" i="1"/>
  <c r="I238" i="1"/>
  <c r="I352" i="1"/>
  <c r="I345" i="1"/>
  <c r="I348" i="1"/>
  <c r="I132" i="1"/>
  <c r="I202" i="1"/>
  <c r="I260" i="1"/>
  <c r="I259" i="1"/>
  <c r="I235" i="1"/>
  <c r="I71" i="1"/>
  <c r="I218" i="1"/>
  <c r="I270" i="1"/>
  <c r="I154" i="1"/>
  <c r="I35" i="1"/>
  <c r="I125" i="1"/>
  <c r="I181" i="1"/>
  <c r="I246" i="1"/>
  <c r="I176" i="1"/>
  <c r="I149" i="1"/>
  <c r="I27" i="1"/>
  <c r="I178" i="1"/>
  <c r="I264" i="1"/>
  <c r="I100" i="1"/>
  <c r="I44" i="1"/>
  <c r="I28" i="1"/>
  <c r="I222" i="1"/>
  <c r="I295" i="1"/>
  <c r="I253" i="1"/>
  <c r="I273" i="1"/>
  <c r="I231" i="1"/>
  <c r="I38" i="1"/>
  <c r="I332" i="1"/>
  <c r="I308" i="1"/>
  <c r="I315" i="1"/>
  <c r="I310" i="1"/>
  <c r="I256" i="1"/>
  <c r="I320" i="1"/>
  <c r="I32" i="1"/>
  <c r="I58" i="1"/>
  <c r="I213" i="1"/>
  <c r="I336" i="1"/>
  <c r="I249" i="1"/>
  <c r="I227" i="1"/>
  <c r="I312" i="1"/>
  <c r="I86" i="1"/>
  <c r="I341" i="1"/>
  <c r="I116" i="1"/>
  <c r="I59" i="1"/>
  <c r="I79" i="1"/>
  <c r="I232" i="1"/>
  <c r="I165" i="1"/>
  <c r="I153" i="1"/>
  <c r="I33" i="1"/>
  <c r="I197" i="1"/>
  <c r="I11" i="1"/>
  <c r="I8" i="1"/>
  <c r="I60" i="1"/>
  <c r="I67" i="1"/>
  <c r="I350" i="1"/>
  <c r="I36" i="1"/>
  <c r="I200" i="1"/>
  <c r="I325" i="1"/>
  <c r="I356" i="1"/>
  <c r="I355" i="1"/>
  <c r="I329" i="1"/>
  <c r="I121" i="1"/>
  <c r="I89" i="1"/>
  <c r="I123" i="1"/>
  <c r="I147" i="1"/>
  <c r="I357" i="1"/>
  <c r="I224" i="1"/>
  <c r="I61" i="1"/>
  <c r="I189" i="1"/>
  <c r="I217" i="1"/>
  <c r="I124" i="1"/>
  <c r="I186" i="1"/>
  <c r="I228" i="1"/>
  <c r="I130" i="1"/>
  <c r="I118" i="1"/>
  <c r="I31" i="1"/>
  <c r="I360" i="1"/>
  <c r="I340" i="1"/>
  <c r="I39" i="1"/>
  <c r="I335" i="1"/>
  <c r="I105" i="1"/>
  <c r="I110" i="1"/>
  <c r="I354" i="1"/>
  <c r="I258" i="1"/>
  <c r="I173" i="1"/>
  <c r="I180" i="1"/>
  <c r="I304" i="1"/>
  <c r="I183" i="1"/>
  <c r="I72" i="1"/>
  <c r="I358" i="1"/>
  <c r="I109" i="1"/>
  <c r="I281" i="1"/>
  <c r="I68" i="1"/>
  <c r="I251" i="1"/>
  <c r="I29" i="1"/>
  <c r="I311" i="1"/>
  <c r="I319" i="1"/>
  <c r="I248" i="1"/>
  <c r="I22" i="1"/>
  <c r="I327" i="1"/>
  <c r="I64" i="1"/>
  <c r="I54" i="1"/>
  <c r="I84" i="1"/>
  <c r="I334" i="1"/>
  <c r="I122" i="1"/>
  <c r="I205" i="1"/>
  <c r="I81" i="1"/>
  <c r="I102" i="1"/>
  <c r="I48" i="1"/>
  <c r="I255" i="1"/>
  <c r="I361" i="1"/>
  <c r="I171" i="1"/>
  <c r="I134" i="1"/>
  <c r="I46" i="1"/>
  <c r="I129" i="1"/>
  <c r="I77" i="1"/>
  <c r="I346" i="1"/>
  <c r="I104" i="1"/>
  <c r="I317" i="1"/>
  <c r="I55" i="1"/>
  <c r="I107" i="1"/>
  <c r="I331" i="1"/>
  <c r="I274" i="1"/>
  <c r="I80" i="1"/>
  <c r="I90" i="1"/>
  <c r="I208" i="1"/>
  <c r="I40" i="1"/>
  <c r="I142" i="1"/>
  <c r="I337" i="1"/>
  <c r="I198" i="1"/>
  <c r="I349" i="1"/>
  <c r="I203" i="1"/>
  <c r="I195" i="1"/>
  <c r="I169" i="1"/>
  <c r="I241" i="1"/>
  <c r="I179" i="1"/>
  <c r="I226" i="1"/>
  <c r="I306" i="1"/>
  <c r="I91" i="1"/>
  <c r="I210" i="1"/>
  <c r="I287" i="1"/>
  <c r="I275" i="1"/>
  <c r="I106" i="1"/>
  <c r="I187" i="1"/>
  <c r="I201" i="1"/>
  <c r="I170" i="1"/>
  <c r="I269" i="1"/>
  <c r="I322" i="1"/>
  <c r="I267" i="1"/>
  <c r="I135" i="1"/>
  <c r="I265" i="1"/>
  <c r="I9" i="1"/>
  <c r="I223" i="1"/>
  <c r="I23" i="1"/>
  <c r="I294" i="1"/>
  <c r="I98" i="1"/>
  <c r="I62" i="1"/>
  <c r="I297" i="1"/>
  <c r="I362" i="1"/>
  <c r="I194" i="1"/>
  <c r="I45" i="1"/>
  <c r="I159" i="1"/>
  <c r="I161" i="1"/>
  <c r="I193" i="1"/>
  <c r="I145" i="1"/>
  <c r="I233" i="1"/>
  <c r="I52" i="1"/>
  <c r="I50" i="1"/>
  <c r="I239" i="1"/>
  <c r="I351" i="1"/>
  <c r="I242" i="1"/>
  <c r="I316" i="1"/>
  <c r="I245" i="1"/>
  <c r="I117" i="1"/>
  <c r="I128" i="1"/>
  <c r="I326" i="1"/>
  <c r="I85" i="1"/>
  <c r="G292" i="1"/>
  <c r="H292" i="1" s="1"/>
  <c r="G99" i="1"/>
  <c r="H99" i="1" s="1"/>
  <c r="I141" i="1"/>
  <c r="I188" i="1"/>
  <c r="I53" i="1"/>
  <c r="I244" i="1"/>
  <c r="I236" i="1"/>
  <c r="I136" i="1"/>
  <c r="I184" i="1"/>
  <c r="I156" i="1"/>
  <c r="I157" i="1"/>
  <c r="I225" i="1"/>
  <c r="I101" i="1"/>
  <c r="I276" i="1"/>
  <c r="I131" i="1"/>
  <c r="I272" i="1"/>
  <c r="I204" i="1"/>
  <c r="I146" i="1"/>
  <c r="I63" i="1"/>
  <c r="I237" i="1"/>
  <c r="I143" i="1"/>
  <c r="I344" i="1"/>
  <c r="I69" i="1"/>
  <c r="I20" i="1"/>
  <c r="I152" i="1"/>
  <c r="I342" i="1"/>
  <c r="I140" i="1"/>
  <c r="G107" i="1"/>
  <c r="H107" i="1" s="1"/>
  <c r="G16" i="1"/>
  <c r="H16" i="1" s="1"/>
  <c r="G148" i="1"/>
  <c r="H148" i="1" s="1"/>
  <c r="G63" i="1"/>
  <c r="H63" i="1" s="1"/>
  <c r="G272" i="1"/>
  <c r="H272" i="1" s="1"/>
  <c r="G324" i="1"/>
  <c r="H324" i="1" s="1"/>
  <c r="G256" i="1"/>
  <c r="H256" i="1" s="1"/>
  <c r="G233" i="1"/>
  <c r="H233" i="1" s="1"/>
  <c r="G266" i="1"/>
  <c r="H266" i="1" s="1"/>
  <c r="G141" i="1"/>
  <c r="H141" i="1" s="1"/>
  <c r="G265" i="1"/>
  <c r="H265" i="1" s="1"/>
  <c r="G196" i="1"/>
  <c r="H196" i="1" s="1"/>
  <c r="G246" i="1"/>
  <c r="H246" i="1" s="1"/>
  <c r="G205" i="1"/>
  <c r="H205" i="1" s="1"/>
  <c r="G170" i="1"/>
  <c r="H170" i="1" s="1"/>
  <c r="G348" i="1"/>
  <c r="H348" i="1" s="1"/>
  <c r="G145" i="1"/>
  <c r="H145" i="1" s="1"/>
  <c r="G234" i="1"/>
  <c r="H234" i="1" s="1"/>
  <c r="G176" i="1"/>
  <c r="H176" i="1" s="1"/>
  <c r="G237" i="1"/>
  <c r="H237" i="1" s="1"/>
  <c r="G12" i="1"/>
  <c r="H12" i="1" s="1"/>
  <c r="G293" i="1"/>
  <c r="H293" i="1" s="1"/>
  <c r="G321" i="1"/>
  <c r="H321" i="1" s="1"/>
  <c r="G25" i="1"/>
  <c r="H25" i="1" s="1"/>
  <c r="G131" i="1"/>
  <c r="H131" i="1" s="1"/>
  <c r="G294" i="1"/>
  <c r="H294" i="1" s="1"/>
  <c r="G123" i="1"/>
  <c r="H123" i="1" s="1"/>
  <c r="G31" i="1"/>
  <c r="H31" i="1" s="1"/>
  <c r="G17" i="1"/>
  <c r="H17" i="1" s="1"/>
  <c r="G155" i="1"/>
  <c r="H155" i="1" s="1"/>
  <c r="G33" i="1"/>
  <c r="H33" i="1" s="1"/>
  <c r="G18" i="1"/>
  <c r="H18" i="1" s="1"/>
  <c r="G248" i="1"/>
  <c r="H248" i="1" s="1"/>
  <c r="G191" i="1"/>
  <c r="H191" i="1" s="1"/>
  <c r="G101" i="1"/>
  <c r="H101" i="1" s="1"/>
  <c r="G144" i="1"/>
  <c r="H144" i="1" s="1"/>
  <c r="G193" i="1"/>
  <c r="H193" i="1" s="1"/>
  <c r="G333" i="1"/>
  <c r="H333" i="1" s="1"/>
  <c r="G71" i="1"/>
  <c r="H71" i="1" s="1"/>
  <c r="G323" i="1"/>
  <c r="H323" i="1" s="1"/>
  <c r="G179" i="1"/>
  <c r="H179" i="1" s="1"/>
  <c r="G362" i="1"/>
  <c r="H362" i="1" s="1"/>
  <c r="G89" i="1"/>
  <c r="H89" i="1" s="1"/>
  <c r="G167" i="1"/>
  <c r="H167" i="1" s="1"/>
  <c r="G187" i="1"/>
  <c r="H187" i="1" s="1"/>
  <c r="G62" i="1"/>
  <c r="H62" i="1" s="1"/>
  <c r="G138" i="1"/>
  <c r="H138" i="1" s="1"/>
  <c r="G290" i="1"/>
  <c r="H290" i="1" s="1"/>
  <c r="G343" i="1"/>
  <c r="H343" i="1" s="1"/>
  <c r="G278" i="1"/>
  <c r="H278" i="1" s="1"/>
  <c r="G64" i="1"/>
  <c r="H64" i="1" s="1"/>
  <c r="G128" i="1"/>
  <c r="H128" i="1" s="1"/>
  <c r="G11" i="1"/>
  <c r="H11" i="1" s="1"/>
  <c r="G174" i="1"/>
  <c r="H174" i="1" s="1"/>
  <c r="G226" i="1"/>
  <c r="H226" i="1" s="1"/>
  <c r="G47" i="1"/>
  <c r="H47" i="1" s="1"/>
  <c r="G273" i="1"/>
  <c r="H273" i="1" s="1"/>
  <c r="G356" i="1"/>
  <c r="H356" i="1" s="1"/>
  <c r="G142" i="1"/>
  <c r="H142" i="1" s="1"/>
  <c r="G218" i="1"/>
  <c r="H218" i="1" s="1"/>
  <c r="G166" i="1"/>
  <c r="H166" i="1" s="1"/>
  <c r="G212" i="1"/>
  <c r="H212" i="1" s="1"/>
  <c r="G270" i="1"/>
  <c r="H270" i="1" s="1"/>
  <c r="G214" i="1"/>
  <c r="H214" i="1" s="1"/>
  <c r="G328" i="1"/>
  <c r="H328" i="1" s="1"/>
  <c r="G312" i="1"/>
  <c r="H312" i="1" s="1"/>
  <c r="G122" i="1"/>
  <c r="H122" i="1" s="1"/>
  <c r="G215" i="1"/>
  <c r="H215" i="1" s="1"/>
  <c r="G73" i="1"/>
  <c r="H73" i="1" s="1"/>
  <c r="G209" i="1"/>
  <c r="H209" i="1" s="1"/>
  <c r="G69" i="1"/>
  <c r="H69" i="1" s="1"/>
  <c r="G22" i="1"/>
  <c r="H22" i="1" s="1"/>
  <c r="G51" i="1"/>
  <c r="H51" i="1" s="1"/>
  <c r="G59" i="1"/>
  <c r="H59" i="1" s="1"/>
  <c r="G199" i="1"/>
  <c r="H199" i="1" s="1"/>
  <c r="G219" i="1"/>
  <c r="H219" i="1" s="1"/>
  <c r="G175" i="1"/>
  <c r="H175" i="1" s="1"/>
  <c r="G282" i="1"/>
  <c r="H282" i="1" s="1"/>
  <c r="G80" i="1"/>
  <c r="H80" i="1" s="1"/>
  <c r="G137" i="1"/>
  <c r="H137" i="1" s="1"/>
  <c r="G140" i="1"/>
  <c r="H140" i="1" s="1"/>
  <c r="G178" i="1"/>
  <c r="H178" i="1" s="1"/>
  <c r="G308" i="1"/>
  <c r="H308" i="1" s="1"/>
  <c r="G94" i="1"/>
  <c r="H94" i="1" s="1"/>
  <c r="G274" i="1"/>
  <c r="H274" i="1" s="1"/>
  <c r="G103" i="1"/>
  <c r="H103" i="1" s="1"/>
  <c r="G74" i="1"/>
  <c r="H74" i="1" s="1"/>
  <c r="G267" i="1"/>
  <c r="H267" i="1" s="1"/>
  <c r="G310" i="1"/>
  <c r="H310" i="1" s="1"/>
  <c r="G7" i="1"/>
  <c r="I243" i="1"/>
  <c r="G52" i="1"/>
  <c r="H52" i="1" s="1"/>
  <c r="G220" i="1"/>
  <c r="H220" i="1" s="1"/>
  <c r="G276" i="1"/>
  <c r="H276" i="1" s="1"/>
  <c r="G335" i="1"/>
  <c r="H335" i="1" s="1"/>
  <c r="G204" i="1"/>
  <c r="H204" i="1" s="1"/>
  <c r="G27" i="1"/>
  <c r="H27" i="1" s="1"/>
  <c r="G26" i="1"/>
  <c r="H26" i="1" s="1"/>
  <c r="G302" i="1"/>
  <c r="H302" i="1" s="1"/>
  <c r="G65" i="1"/>
  <c r="H65" i="1" s="1"/>
  <c r="I119" i="1"/>
  <c r="I19" i="1"/>
  <c r="I347" i="1"/>
  <c r="I192" i="1"/>
  <c r="I321" i="1"/>
  <c r="G96" i="1"/>
  <c r="H96" i="1" s="1"/>
  <c r="G173" i="1"/>
  <c r="H173" i="1" s="1"/>
  <c r="G280" i="1"/>
  <c r="H280" i="1" s="1"/>
  <c r="I215" i="1"/>
  <c r="I359" i="1"/>
  <c r="I328" i="1"/>
  <c r="I300" i="1"/>
  <c r="I99" i="1"/>
  <c r="I230" i="1"/>
  <c r="I339" i="1"/>
  <c r="I288" i="1"/>
  <c r="I113" i="1"/>
  <c r="I172" i="1"/>
  <c r="G152" i="1"/>
  <c r="H152" i="1" s="1"/>
  <c r="G82" i="1"/>
  <c r="H82" i="1" s="1"/>
  <c r="G289" i="1"/>
  <c r="H289" i="1" s="1"/>
  <c r="G247" i="1"/>
  <c r="H247" i="1" s="1"/>
  <c r="G285" i="1"/>
  <c r="H285" i="1" s="1"/>
  <c r="G75" i="1"/>
  <c r="H75" i="1" s="1"/>
  <c r="G157" i="1"/>
  <c r="H157" i="1" s="1"/>
  <c r="G222" i="1"/>
  <c r="H222" i="1" s="1"/>
  <c r="G203" i="1"/>
  <c r="H203" i="1" s="1"/>
  <c r="G34" i="1"/>
  <c r="H34" i="1" s="1"/>
  <c r="G334" i="1"/>
  <c r="H334" i="1" s="1"/>
  <c r="G66" i="1"/>
  <c r="H66" i="1" s="1"/>
  <c r="G286" i="1"/>
  <c r="H286" i="1" s="1"/>
  <c r="G45" i="1"/>
  <c r="H45" i="1" s="1"/>
  <c r="G163" i="1"/>
  <c r="H163" i="1" s="1"/>
  <c r="G305" i="1"/>
  <c r="H305" i="1" s="1"/>
  <c r="G125" i="1"/>
  <c r="H125" i="1" s="1"/>
  <c r="G223" i="1"/>
  <c r="H223" i="1" s="1"/>
  <c r="G281" i="1"/>
  <c r="H281" i="1" s="1"/>
  <c r="G172" i="1"/>
  <c r="H172" i="1" s="1"/>
  <c r="G198" i="1"/>
  <c r="H198" i="1" s="1"/>
  <c r="G190" i="1"/>
  <c r="H190" i="1" s="1"/>
  <c r="G50" i="1"/>
  <c r="H50" i="1" s="1"/>
  <c r="G297" i="1"/>
  <c r="H297" i="1" s="1"/>
  <c r="G14" i="1"/>
  <c r="H14" i="1" s="1"/>
  <c r="G354" i="1"/>
  <c r="H354" i="1" s="1"/>
  <c r="G326" i="1"/>
  <c r="H326" i="1" s="1"/>
  <c r="G143" i="1"/>
  <c r="H143" i="1" s="1"/>
  <c r="G211" i="1"/>
  <c r="H211" i="1" s="1"/>
  <c r="G229" i="1"/>
  <c r="H229" i="1" s="1"/>
  <c r="G134" i="1"/>
  <c r="H134" i="1" s="1"/>
  <c r="G19" i="1"/>
  <c r="H19" i="1" s="1"/>
  <c r="G42" i="1"/>
  <c r="H42" i="1" s="1"/>
  <c r="G207" i="1"/>
  <c r="H207" i="1" s="1"/>
  <c r="G15" i="1"/>
  <c r="H15" i="1" s="1"/>
  <c r="G98" i="1"/>
  <c r="H98" i="1" s="1"/>
  <c r="G56" i="1"/>
  <c r="H56" i="1" s="1"/>
  <c r="I162" i="1"/>
  <c r="I94" i="1"/>
  <c r="I303" i="1"/>
  <c r="I292" i="1"/>
  <c r="I254" i="1"/>
  <c r="I206" i="1"/>
  <c r="I234" i="1"/>
  <c r="I174" i="1"/>
  <c r="I103" i="1"/>
  <c r="I88" i="1"/>
  <c r="I150" i="1"/>
  <c r="G83" i="1"/>
  <c r="H83" i="1" s="1"/>
  <c r="G104" i="1"/>
  <c r="H104" i="1" s="1"/>
  <c r="G8" i="1"/>
  <c r="H8" i="1" s="1"/>
  <c r="G341" i="1"/>
  <c r="H341" i="1" s="1"/>
  <c r="G300" i="1"/>
  <c r="H300" i="1" s="1"/>
  <c r="G227" i="1"/>
  <c r="H227" i="1" s="1"/>
  <c r="G288" i="1"/>
  <c r="H288" i="1" s="1"/>
  <c r="G255" i="1"/>
  <c r="H255" i="1" s="1"/>
  <c r="G186" i="1"/>
  <c r="H186" i="1" s="1"/>
  <c r="I42" i="1"/>
  <c r="I115" i="1"/>
  <c r="I199" i="1"/>
  <c r="I191" i="1"/>
  <c r="I338" i="1"/>
  <c r="I252" i="1"/>
  <c r="I284" i="1"/>
  <c r="I266" i="1"/>
  <c r="I30" i="1"/>
  <c r="I66" i="1"/>
  <c r="I271" i="1"/>
  <c r="I139" i="1"/>
  <c r="I333" i="1"/>
  <c r="I155" i="1"/>
  <c r="I126" i="1"/>
  <c r="I262" i="1"/>
  <c r="I56" i="1"/>
  <c r="I280" i="1"/>
  <c r="I286" i="1"/>
  <c r="I221" i="1"/>
  <c r="I330" i="1"/>
  <c r="I65" i="1"/>
  <c r="I148" i="1"/>
  <c r="I74" i="1"/>
  <c r="G264" i="1"/>
  <c r="H264" i="1" s="1"/>
  <c r="G279" i="1"/>
  <c r="H279" i="1" s="1"/>
  <c r="G316" i="1"/>
  <c r="H316" i="1" s="1"/>
  <c r="G32" i="1"/>
  <c r="H32" i="1" s="1"/>
  <c r="G304" i="1"/>
  <c r="H304" i="1" s="1"/>
  <c r="G156" i="1"/>
  <c r="H156" i="1" s="1"/>
  <c r="G106" i="1"/>
  <c r="H106" i="1" s="1"/>
  <c r="G29" i="1"/>
  <c r="H29" i="1" s="1"/>
  <c r="G235" i="1"/>
  <c r="H235" i="1" s="1"/>
  <c r="G171" i="1"/>
  <c r="H171" i="1" s="1"/>
  <c r="G225" i="1"/>
  <c r="H225" i="1" s="1"/>
  <c r="G158" i="1"/>
  <c r="H158" i="1" s="1"/>
  <c r="G260" i="1"/>
  <c r="H260" i="1" s="1"/>
  <c r="G319" i="1"/>
  <c r="H319" i="1" s="1"/>
  <c r="G208" i="1"/>
  <c r="H208" i="1" s="1"/>
  <c r="G109" i="1"/>
  <c r="H109" i="1" s="1"/>
  <c r="G150" i="1"/>
  <c r="H150" i="1" s="1"/>
  <c r="G320" i="1"/>
  <c r="H320" i="1" s="1"/>
  <c r="G263" i="1"/>
  <c r="H263" i="1" s="1"/>
  <c r="G228" i="1"/>
  <c r="H228" i="1" s="1"/>
  <c r="G238" i="1"/>
  <c r="H238" i="1" s="1"/>
  <c r="G337" i="1"/>
  <c r="H337" i="1" s="1"/>
  <c r="G277" i="1"/>
  <c r="H277" i="1" s="1"/>
  <c r="G340" i="1"/>
  <c r="H340" i="1" s="1"/>
  <c r="G325" i="1"/>
  <c r="H325" i="1" s="1"/>
  <c r="G271" i="1"/>
  <c r="H271" i="1" s="1"/>
  <c r="G332" i="1"/>
  <c r="H332" i="1" s="1"/>
  <c r="G139" i="1"/>
  <c r="H139" i="1" s="1"/>
  <c r="G344" i="1"/>
  <c r="H344" i="1" s="1"/>
  <c r="G298" i="1"/>
  <c r="H298" i="1" s="1"/>
  <c r="G48" i="1"/>
  <c r="H48" i="1" s="1"/>
  <c r="G213" i="1"/>
  <c r="H213" i="1" s="1"/>
  <c r="G108" i="1"/>
  <c r="H108" i="1" s="1"/>
  <c r="G239" i="1"/>
  <c r="H239" i="1" s="1"/>
  <c r="G236" i="1"/>
  <c r="H236" i="1" s="1"/>
  <c r="G217" i="1"/>
  <c r="H217" i="1" s="1"/>
  <c r="G37" i="1"/>
  <c r="H37" i="1" s="1"/>
  <c r="G184" i="1"/>
  <c r="H184" i="1" s="1"/>
  <c r="G254" i="1"/>
  <c r="H254" i="1" s="1"/>
  <c r="G301" i="1"/>
  <c r="H301" i="1" s="1"/>
  <c r="G242" i="1"/>
  <c r="H242" i="1" s="1"/>
  <c r="G84" i="1"/>
  <c r="H84" i="1" s="1"/>
  <c r="G221" i="1"/>
  <c r="H221" i="1" s="1"/>
  <c r="G295" i="1"/>
  <c r="H295" i="1" s="1"/>
  <c r="G81" i="1"/>
  <c r="H81" i="1" s="1"/>
  <c r="G358" i="1"/>
  <c r="H358" i="1" s="1"/>
  <c r="G72" i="1"/>
  <c r="H72" i="1" s="1"/>
  <c r="G262" i="1"/>
  <c r="H262" i="1" s="1"/>
  <c r="G359" i="1"/>
  <c r="H359" i="1" s="1"/>
  <c r="G147" i="1"/>
  <c r="H147" i="1" s="1"/>
  <c r="G88" i="1"/>
  <c r="H88" i="1" s="1"/>
  <c r="G90" i="1"/>
  <c r="H90" i="1" s="1"/>
  <c r="G307" i="1"/>
  <c r="H307" i="1" s="1"/>
  <c r="G92" i="1"/>
  <c r="H92" i="1" s="1"/>
  <c r="G35" i="1"/>
  <c r="H35" i="1" s="1"/>
  <c r="G49" i="1"/>
  <c r="H49" i="1" s="1"/>
  <c r="G44" i="1"/>
  <c r="H44" i="1" s="1"/>
  <c r="G46" i="1"/>
  <c r="H46" i="1" s="1"/>
  <c r="G296" i="1"/>
  <c r="H296" i="1" s="1"/>
  <c r="G309" i="1"/>
  <c r="H309" i="1" s="1"/>
  <c r="G146" i="1"/>
  <c r="H146" i="1" s="1"/>
  <c r="G192" i="1"/>
  <c r="H192" i="1" s="1"/>
  <c r="G117" i="1"/>
  <c r="H117" i="1" s="1"/>
  <c r="G112" i="1"/>
  <c r="H112" i="1" s="1"/>
  <c r="G127" i="1"/>
  <c r="H127" i="1" s="1"/>
  <c r="G78" i="1"/>
  <c r="H78" i="1" s="1"/>
  <c r="G185" i="1"/>
  <c r="H185" i="1" s="1"/>
  <c r="G61" i="1"/>
  <c r="H61" i="1" s="1"/>
  <c r="G189" i="1"/>
  <c r="H189" i="1" s="1"/>
  <c r="G41" i="1"/>
  <c r="H41" i="1" s="1"/>
  <c r="G58" i="1"/>
  <c r="H58" i="1" s="1"/>
  <c r="G318" i="1"/>
  <c r="H318" i="1" s="1"/>
  <c r="G241" i="1"/>
  <c r="H241" i="1" s="1"/>
  <c r="G303" i="1"/>
  <c r="H303" i="1" s="1"/>
  <c r="G38" i="1"/>
  <c r="H38" i="1" s="1"/>
  <c r="G116" i="1"/>
  <c r="H116" i="1" s="1"/>
  <c r="G136" i="1"/>
  <c r="H136" i="1" s="1"/>
  <c r="G67" i="1"/>
  <c r="H67" i="1" s="1"/>
  <c r="G77" i="1"/>
  <c r="H77" i="1" s="1"/>
  <c r="G347" i="1"/>
  <c r="H347" i="1" s="1"/>
  <c r="G165" i="1"/>
  <c r="H165" i="1" s="1"/>
  <c r="G55" i="1"/>
  <c r="H55" i="1" s="1"/>
  <c r="G97" i="1"/>
  <c r="H97" i="1" s="1"/>
  <c r="G153" i="1"/>
  <c r="H153" i="1" s="1"/>
  <c r="G313" i="1"/>
  <c r="H313" i="1" s="1"/>
  <c r="G336" i="1"/>
  <c r="H336" i="1" s="1"/>
  <c r="G206" i="1"/>
  <c r="H206" i="1" s="1"/>
  <c r="G345" i="1"/>
  <c r="H345" i="1" s="1"/>
  <c r="G100" i="1"/>
  <c r="H100" i="1" s="1"/>
  <c r="I240" i="1"/>
  <c r="G9" i="1"/>
  <c r="H9" i="1" s="1"/>
  <c r="G93" i="1"/>
  <c r="H93" i="1" s="1"/>
  <c r="G79" i="1"/>
  <c r="H79" i="1" s="1"/>
  <c r="G224" i="1"/>
  <c r="H224" i="1" s="1"/>
  <c r="G338" i="1"/>
  <c r="H338" i="1" s="1"/>
  <c r="G244" i="1"/>
  <c r="H244" i="1" s="1"/>
  <c r="G314" i="1"/>
  <c r="H314" i="1" s="1"/>
  <c r="G160" i="1"/>
  <c r="H160" i="1" s="1"/>
  <c r="G105" i="1"/>
  <c r="H105" i="1" s="1"/>
  <c r="G126" i="1"/>
  <c r="H126" i="1" s="1"/>
  <c r="I137" i="1"/>
  <c r="I49" i="1"/>
  <c r="I196" i="1"/>
  <c r="I95" i="1"/>
  <c r="I305" i="1"/>
  <c r="I51" i="1"/>
  <c r="I25" i="1"/>
  <c r="I108" i="1"/>
  <c r="I47" i="1"/>
  <c r="I229" i="1"/>
  <c r="I37" i="1"/>
  <c r="I133" i="1"/>
  <c r="G249" i="1"/>
  <c r="H249" i="1" s="1"/>
  <c r="G275" i="1"/>
  <c r="H275" i="1" s="1"/>
  <c r="G251" i="1"/>
  <c r="H251" i="1" s="1"/>
  <c r="G24" i="1"/>
  <c r="H24" i="1" s="1"/>
  <c r="G133" i="1"/>
  <c r="H133" i="1" s="1"/>
  <c r="G85" i="1"/>
  <c r="H85" i="1" s="1"/>
  <c r="G327" i="1"/>
  <c r="H327" i="1" s="1"/>
  <c r="G162" i="1"/>
  <c r="H162" i="1" s="1"/>
  <c r="G243" i="1"/>
  <c r="H243" i="1" s="1"/>
  <c r="I211" i="1"/>
  <c r="I16" i="1"/>
  <c r="I220" i="1"/>
  <c r="I17" i="1"/>
  <c r="I293" i="1"/>
  <c r="I92" i="1"/>
  <c r="I75" i="1"/>
  <c r="I324" i="1"/>
  <c r="I34" i="1"/>
  <c r="I219" i="1"/>
  <c r="I120" i="1"/>
  <c r="G355" i="1"/>
  <c r="H355" i="1" s="1"/>
  <c r="G299" i="1"/>
  <c r="H299" i="1" s="1"/>
  <c r="G257" i="1"/>
  <c r="H257" i="1" s="1"/>
  <c r="G252" i="1"/>
  <c r="H252" i="1" s="1"/>
  <c r="G291" i="1"/>
  <c r="H291" i="1" s="1"/>
  <c r="G357" i="1"/>
  <c r="H357" i="1" s="1"/>
  <c r="G130" i="1"/>
  <c r="H130" i="1" s="1"/>
  <c r="G169" i="1"/>
  <c r="H169" i="1" s="1"/>
  <c r="G250" i="1"/>
  <c r="H250" i="1" s="1"/>
  <c r="G240" i="1"/>
  <c r="H240" i="1" s="1"/>
  <c r="G135" i="1"/>
  <c r="H135" i="1" s="1"/>
  <c r="G181" i="1"/>
  <c r="H181" i="1" s="1"/>
  <c r="G315" i="1"/>
  <c r="H315" i="1" s="1"/>
  <c r="G177" i="1"/>
  <c r="H177" i="1" s="1"/>
  <c r="G253" i="1"/>
  <c r="H253" i="1" s="1"/>
  <c r="G121" i="1"/>
  <c r="H121" i="1" s="1"/>
  <c r="G258" i="1"/>
  <c r="H258" i="1" s="1"/>
  <c r="G331" i="1"/>
  <c r="H331" i="1" s="1"/>
  <c r="G350" i="1"/>
  <c r="H350" i="1" s="1"/>
  <c r="G346" i="1"/>
  <c r="H346" i="1" s="1"/>
  <c r="G245" i="1"/>
  <c r="H245" i="1" s="1"/>
  <c r="G231" i="1"/>
  <c r="H231" i="1" s="1"/>
  <c r="G330" i="1"/>
  <c r="H330" i="1" s="1"/>
  <c r="G360" i="1"/>
  <c r="H360" i="1" s="1"/>
  <c r="G322" i="1"/>
  <c r="H322" i="1" s="1"/>
  <c r="G311" i="1"/>
  <c r="H311" i="1" s="1"/>
  <c r="G183" i="1"/>
  <c r="H183" i="1" s="1"/>
  <c r="G154" i="1"/>
  <c r="H154" i="1" s="1"/>
  <c r="G119" i="1"/>
  <c r="H119" i="1" s="1"/>
  <c r="G111" i="1"/>
  <c r="H111" i="1" s="1"/>
  <c r="G115" i="1"/>
  <c r="H115" i="1" s="1"/>
  <c r="G54" i="1"/>
  <c r="H54" i="1" s="1"/>
  <c r="G132" i="1"/>
  <c r="H132" i="1" s="1"/>
  <c r="G230" i="1"/>
  <c r="H230" i="1" s="1"/>
  <c r="G232" i="1"/>
  <c r="H232" i="1" s="1"/>
  <c r="G118" i="1"/>
  <c r="H118" i="1" s="1"/>
  <c r="G129" i="1"/>
  <c r="H129" i="1" s="1"/>
  <c r="G349" i="1"/>
  <c r="H349" i="1" s="1"/>
  <c r="G287" i="1"/>
  <c r="H287" i="1" s="1"/>
  <c r="G194" i="1"/>
  <c r="H194" i="1" s="1"/>
  <c r="G159" i="1"/>
  <c r="H159" i="1" s="1"/>
  <c r="G195" i="1"/>
  <c r="H195" i="1" s="1"/>
  <c r="G36" i="1"/>
  <c r="H36" i="1" s="1"/>
  <c r="G68" i="1"/>
  <c r="H68" i="1" s="1"/>
  <c r="G53" i="1"/>
  <c r="H53" i="1" s="1"/>
  <c r="G164" i="1"/>
  <c r="H164" i="1" s="1"/>
  <c r="G23" i="1"/>
  <c r="H23" i="1" s="1"/>
  <c r="G120" i="1"/>
  <c r="H120" i="1" s="1"/>
  <c r="G60" i="1"/>
  <c r="H60" i="1" s="1"/>
  <c r="G182" i="1"/>
  <c r="H182" i="1" s="1"/>
  <c r="G30" i="1"/>
  <c r="H30" i="1" s="1"/>
  <c r="G110" i="1"/>
  <c r="H110" i="1" s="1"/>
  <c r="G216" i="1"/>
  <c r="H216" i="1" s="1"/>
  <c r="G124" i="1"/>
  <c r="H124" i="1" s="1"/>
  <c r="G329" i="1"/>
  <c r="H329" i="1" s="1"/>
  <c r="G188" i="1"/>
  <c r="H188" i="1" s="1"/>
  <c r="G40" i="1"/>
  <c r="H40" i="1" s="1"/>
  <c r="G70" i="1"/>
  <c r="H70" i="1" s="1"/>
  <c r="G202" i="1"/>
  <c r="H202" i="1" s="1"/>
  <c r="G43" i="1"/>
  <c r="H43" i="1" s="1"/>
  <c r="G102" i="1"/>
  <c r="H102" i="1" s="1"/>
  <c r="G149" i="1"/>
  <c r="H149" i="1" s="1"/>
  <c r="G317" i="1"/>
  <c r="H317" i="1" s="1"/>
  <c r="G91" i="1"/>
  <c r="H91" i="1" s="1"/>
  <c r="G180" i="1"/>
  <c r="H180" i="1" s="1"/>
  <c r="G269" i="1"/>
  <c r="H269" i="1" s="1"/>
  <c r="G361" i="1"/>
  <c r="H361" i="1" s="1"/>
  <c r="G197" i="1"/>
  <c r="H197" i="1" s="1"/>
  <c r="G261" i="1"/>
  <c r="H261" i="1" s="1"/>
  <c r="G13" i="1"/>
  <c r="H13" i="1" s="1"/>
  <c r="G21" i="1"/>
  <c r="H21" i="1" s="1"/>
  <c r="G57" i="1"/>
  <c r="H57" i="1" s="1"/>
  <c r="G161" i="1"/>
  <c r="H161" i="1" s="1"/>
  <c r="G114" i="1"/>
  <c r="H114" i="1" s="1"/>
  <c r="G39" i="1"/>
  <c r="H39" i="1" s="1"/>
  <c r="G76" i="1"/>
  <c r="H76" i="1" s="1"/>
  <c r="G168" i="1"/>
  <c r="H168" i="1" s="1"/>
  <c r="G352" i="1"/>
  <c r="H352" i="1" s="1"/>
  <c r="G87" i="1"/>
  <c r="H87" i="1" s="1"/>
  <c r="G284" i="1"/>
  <c r="H284" i="1" s="1"/>
  <c r="G306" i="1"/>
  <c r="H306" i="1" s="1"/>
  <c r="G201" i="1"/>
  <c r="H201" i="1" s="1"/>
  <c r="G28" i="1"/>
  <c r="H28" i="1" s="1"/>
  <c r="G10" i="1"/>
  <c r="H10" i="1" s="1"/>
  <c r="G353" i="1"/>
  <c r="H353" i="1" s="1"/>
  <c r="G342" i="1"/>
  <c r="H342" i="1" s="1"/>
  <c r="G151" i="1"/>
  <c r="H151" i="1" s="1"/>
  <c r="G210" i="1"/>
  <c r="H210" i="1" s="1"/>
  <c r="G200" i="1"/>
  <c r="H200" i="1" s="1"/>
  <c r="G363" i="1"/>
  <c r="H363" i="1" s="1"/>
  <c r="G283" i="1"/>
  <c r="H283" i="1" s="1"/>
  <c r="G339" i="1"/>
  <c r="H339" i="1" s="1"/>
  <c r="G20" i="1"/>
  <c r="H20" i="1" s="1"/>
  <c r="G351" i="1"/>
  <c r="H351" i="1" s="1"/>
  <c r="G268" i="1"/>
  <c r="H268" i="1" s="1"/>
  <c r="G113" i="1"/>
  <c r="H113" i="1" s="1"/>
  <c r="G86" i="1"/>
  <c r="H86" i="1" s="1"/>
  <c r="G95" i="1"/>
  <c r="H95" i="1" s="1"/>
  <c r="G259" i="1"/>
  <c r="H259" i="1" s="1"/>
  <c r="I7" i="1"/>
  <c r="J280" i="1" l="1"/>
  <c r="J62" i="1"/>
  <c r="J64" i="1"/>
  <c r="J308" i="1"/>
  <c r="J316" i="1"/>
  <c r="J80" i="1"/>
  <c r="J59" i="1"/>
  <c r="J15" i="1"/>
  <c r="J7" i="1"/>
  <c r="J293" i="1"/>
  <c r="J229" i="1"/>
  <c r="J49" i="1"/>
  <c r="J65" i="1"/>
  <c r="J155" i="1"/>
  <c r="J252" i="1"/>
  <c r="J88" i="1"/>
  <c r="J94" i="1"/>
  <c r="J113" i="1"/>
  <c r="J215" i="1"/>
  <c r="J119" i="1"/>
  <c r="J20" i="1"/>
  <c r="J272" i="1"/>
  <c r="J136" i="1"/>
  <c r="J85" i="1"/>
  <c r="J239" i="1"/>
  <c r="J45" i="1"/>
  <c r="J223" i="1"/>
  <c r="J201" i="1"/>
  <c r="J226" i="1"/>
  <c r="J337" i="1"/>
  <c r="J107" i="1"/>
  <c r="J134" i="1"/>
  <c r="J122" i="1"/>
  <c r="J319" i="1"/>
  <c r="J72" i="1"/>
  <c r="J105" i="1"/>
  <c r="J228" i="1"/>
  <c r="J147" i="1"/>
  <c r="J200" i="1"/>
  <c r="J33" i="1"/>
  <c r="J86" i="1"/>
  <c r="J320" i="1"/>
  <c r="J273" i="1"/>
  <c r="J178" i="1"/>
  <c r="J154" i="1"/>
  <c r="J132" i="1"/>
  <c r="J290" i="1"/>
  <c r="J167" i="1"/>
  <c r="J24" i="1"/>
  <c r="J291" i="1"/>
  <c r="J353" i="1"/>
  <c r="J164" i="1"/>
  <c r="J307" i="1"/>
  <c r="J160" i="1"/>
  <c r="J112" i="1"/>
  <c r="J240" i="1"/>
  <c r="J237" i="1"/>
  <c r="J287" i="1"/>
  <c r="J173" i="1"/>
  <c r="J79" i="1"/>
  <c r="J324" i="1"/>
  <c r="J42" i="1"/>
  <c r="J140" i="1"/>
  <c r="J193" i="1"/>
  <c r="J77" i="1"/>
  <c r="J355" i="1"/>
  <c r="J181" i="1"/>
  <c r="J18" i="1"/>
  <c r="J207" i="1"/>
  <c r="J190" i="1"/>
  <c r="J17" i="1"/>
  <c r="J47" i="1"/>
  <c r="J137" i="1"/>
  <c r="J330" i="1"/>
  <c r="J333" i="1"/>
  <c r="J338" i="1"/>
  <c r="J103" i="1"/>
  <c r="J162" i="1"/>
  <c r="J288" i="1"/>
  <c r="J69" i="1"/>
  <c r="J131" i="1"/>
  <c r="J236" i="1"/>
  <c r="J326" i="1"/>
  <c r="J50" i="1"/>
  <c r="J194" i="1"/>
  <c r="J9" i="1"/>
  <c r="J187" i="1"/>
  <c r="J179" i="1"/>
  <c r="J142" i="1"/>
  <c r="J55" i="1"/>
  <c r="J171" i="1"/>
  <c r="J334" i="1"/>
  <c r="J311" i="1"/>
  <c r="J183" i="1"/>
  <c r="J335" i="1"/>
  <c r="J186" i="1"/>
  <c r="J123" i="1"/>
  <c r="J36" i="1"/>
  <c r="J153" i="1"/>
  <c r="J312" i="1"/>
  <c r="J256" i="1"/>
  <c r="J253" i="1"/>
  <c r="J27" i="1"/>
  <c r="J270" i="1"/>
  <c r="J348" i="1"/>
  <c r="J278" i="1"/>
  <c r="J57" i="1"/>
  <c r="J282" i="1"/>
  <c r="J318" i="1"/>
  <c r="J166" i="1"/>
  <c r="J127" i="1"/>
  <c r="J302" i="1"/>
  <c r="J363" i="1"/>
  <c r="J182" i="1"/>
  <c r="J206" i="1"/>
  <c r="J321" i="1"/>
  <c r="J188" i="1"/>
  <c r="J48" i="1"/>
  <c r="J246" i="1"/>
  <c r="J56" i="1"/>
  <c r="J63" i="1"/>
  <c r="J322" i="1"/>
  <c r="J327" i="1"/>
  <c r="J8" i="1"/>
  <c r="J259" i="1"/>
  <c r="J114" i="1"/>
  <c r="J120" i="1"/>
  <c r="J220" i="1"/>
  <c r="J108" i="1"/>
  <c r="J221" i="1"/>
  <c r="J139" i="1"/>
  <c r="J191" i="1"/>
  <c r="J174" i="1"/>
  <c r="J339" i="1"/>
  <c r="J243" i="1"/>
  <c r="J344" i="1"/>
  <c r="J276" i="1"/>
  <c r="J244" i="1"/>
  <c r="J128" i="1"/>
  <c r="J52" i="1"/>
  <c r="J362" i="1"/>
  <c r="J265" i="1"/>
  <c r="J106" i="1"/>
  <c r="J241" i="1"/>
  <c r="J40" i="1"/>
  <c r="J317" i="1"/>
  <c r="J361" i="1"/>
  <c r="J84" i="1"/>
  <c r="J29" i="1"/>
  <c r="J304" i="1"/>
  <c r="J39" i="1"/>
  <c r="J124" i="1"/>
  <c r="J89" i="1"/>
  <c r="J350" i="1"/>
  <c r="J165" i="1"/>
  <c r="J227" i="1"/>
  <c r="J310" i="1"/>
  <c r="J295" i="1"/>
  <c r="J149" i="1"/>
  <c r="J218" i="1"/>
  <c r="J345" i="1"/>
  <c r="J277" i="1"/>
  <c r="J177" i="1"/>
  <c r="J216" i="1"/>
  <c r="J257" i="1"/>
  <c r="J313" i="1"/>
  <c r="J309" i="1"/>
  <c r="J151" i="1"/>
  <c r="J97" i="1"/>
  <c r="J214" i="1"/>
  <c r="J51" i="1"/>
  <c r="J66" i="1"/>
  <c r="J145" i="1"/>
  <c r="J346" i="1"/>
  <c r="J28" i="1"/>
  <c r="J305" i="1"/>
  <c r="J300" i="1"/>
  <c r="J141" i="1"/>
  <c r="J203" i="1"/>
  <c r="J31" i="1"/>
  <c r="J332" i="1"/>
  <c r="J163" i="1"/>
  <c r="J219" i="1"/>
  <c r="J16" i="1"/>
  <c r="J25" i="1"/>
  <c r="J286" i="1"/>
  <c r="J271" i="1"/>
  <c r="J199" i="1"/>
  <c r="J234" i="1"/>
  <c r="J230" i="1"/>
  <c r="S7" i="1"/>
  <c r="H7" i="1"/>
  <c r="J143" i="1"/>
  <c r="J101" i="1"/>
  <c r="J53" i="1"/>
  <c r="J117" i="1"/>
  <c r="J233" i="1"/>
  <c r="J297" i="1"/>
  <c r="J135" i="1"/>
  <c r="J275" i="1"/>
  <c r="J169" i="1"/>
  <c r="J208" i="1"/>
  <c r="J104" i="1"/>
  <c r="J255" i="1"/>
  <c r="J54" i="1"/>
  <c r="J251" i="1"/>
  <c r="J180" i="1"/>
  <c r="J340" i="1"/>
  <c r="J217" i="1"/>
  <c r="J121" i="1"/>
  <c r="J67" i="1"/>
  <c r="J232" i="1"/>
  <c r="J249" i="1"/>
  <c r="J315" i="1"/>
  <c r="J222" i="1"/>
  <c r="J176" i="1"/>
  <c r="J71" i="1"/>
  <c r="J352" i="1"/>
  <c r="J323" i="1"/>
  <c r="J87" i="1"/>
  <c r="J263" i="1"/>
  <c r="J76" i="1"/>
  <c r="J158" i="1"/>
  <c r="J13" i="1"/>
  <c r="J12" i="1"/>
  <c r="J289" i="1"/>
  <c r="J343" i="1"/>
  <c r="J34" i="1"/>
  <c r="J225" i="1"/>
  <c r="J195" i="1"/>
  <c r="J360" i="1"/>
  <c r="J189" i="1"/>
  <c r="J329" i="1"/>
  <c r="J60" i="1"/>
  <c r="J238" i="1"/>
  <c r="J314" i="1"/>
  <c r="J250" i="1"/>
  <c r="J10" i="1"/>
  <c r="J268" i="1"/>
  <c r="J41" i="1"/>
  <c r="J138" i="1"/>
  <c r="J43" i="1"/>
  <c r="J301" i="1"/>
  <c r="J111" i="1"/>
  <c r="J258" i="1"/>
  <c r="J99" i="1"/>
  <c r="J267" i="1"/>
  <c r="J68" i="1"/>
  <c r="J336" i="1"/>
  <c r="J254" i="1"/>
  <c r="J192" i="1"/>
  <c r="J98" i="1"/>
  <c r="J102" i="1"/>
  <c r="J61" i="1"/>
  <c r="J44" i="1"/>
  <c r="J261" i="1"/>
  <c r="J175" i="1"/>
  <c r="J14" i="1"/>
  <c r="J75" i="1"/>
  <c r="J133" i="1"/>
  <c r="J95" i="1"/>
  <c r="J74" i="1"/>
  <c r="J262" i="1"/>
  <c r="J266" i="1"/>
  <c r="J292" i="1"/>
  <c r="J328" i="1"/>
  <c r="J347" i="1"/>
  <c r="J342" i="1"/>
  <c r="J146" i="1"/>
  <c r="J156" i="1"/>
  <c r="J242" i="1"/>
  <c r="J161" i="1"/>
  <c r="J294" i="1"/>
  <c r="J269" i="1"/>
  <c r="J91" i="1"/>
  <c r="J349" i="1"/>
  <c r="J274" i="1"/>
  <c r="J129" i="1"/>
  <c r="J81" i="1"/>
  <c r="J22" i="1"/>
  <c r="J109" i="1"/>
  <c r="J354" i="1"/>
  <c r="J118" i="1"/>
  <c r="J224" i="1"/>
  <c r="J356" i="1"/>
  <c r="J11" i="1"/>
  <c r="J116" i="1"/>
  <c r="J58" i="1"/>
  <c r="J38" i="1"/>
  <c r="J100" i="1"/>
  <c r="J125" i="1"/>
  <c r="J260" i="1"/>
  <c r="J209" i="1"/>
  <c r="J82" i="1"/>
  <c r="J26" i="1"/>
  <c r="J279" i="1"/>
  <c r="J83" i="1"/>
  <c r="J73" i="1"/>
  <c r="J212" i="1"/>
  <c r="J93" i="1"/>
  <c r="J299" i="1"/>
  <c r="J70" i="1"/>
  <c r="J211" i="1"/>
  <c r="J115" i="1"/>
  <c r="J245" i="1"/>
  <c r="J90" i="1"/>
  <c r="J235" i="1"/>
  <c r="J30" i="1"/>
  <c r="J157" i="1"/>
  <c r="J210" i="1"/>
  <c r="J281" i="1"/>
  <c r="J213" i="1"/>
  <c r="J296" i="1"/>
  <c r="J92" i="1"/>
  <c r="J37" i="1"/>
  <c r="J196" i="1"/>
  <c r="J148" i="1"/>
  <c r="J126" i="1"/>
  <c r="J284" i="1"/>
  <c r="J150" i="1"/>
  <c r="J303" i="1"/>
  <c r="J172" i="1"/>
  <c r="J359" i="1"/>
  <c r="J19" i="1"/>
  <c r="J152" i="1"/>
  <c r="J204" i="1"/>
  <c r="J184" i="1"/>
  <c r="J351" i="1"/>
  <c r="J159" i="1"/>
  <c r="J23" i="1"/>
  <c r="J170" i="1"/>
  <c r="J306" i="1"/>
  <c r="J198" i="1"/>
  <c r="J331" i="1"/>
  <c r="J46" i="1"/>
  <c r="J205" i="1"/>
  <c r="J248" i="1"/>
  <c r="J358" i="1"/>
  <c r="J110" i="1"/>
  <c r="J130" i="1"/>
  <c r="J357" i="1"/>
  <c r="J325" i="1"/>
  <c r="J197" i="1"/>
  <c r="J341" i="1"/>
  <c r="J32" i="1"/>
  <c r="J231" i="1"/>
  <c r="J264" i="1"/>
  <c r="J35" i="1"/>
  <c r="J202" i="1"/>
  <c r="J247" i="1"/>
  <c r="J298" i="1"/>
  <c r="J144" i="1"/>
  <c r="J96" i="1"/>
  <c r="J185" i="1"/>
  <c r="J168" i="1"/>
  <c r="J21" i="1"/>
  <c r="J283" i="1"/>
  <c r="J285" i="1"/>
  <c r="J78" i="1"/>
  <c r="H365" i="1" l="1"/>
  <c r="J365" i="1"/>
  <c r="J367" i="1" l="1"/>
  <c r="J368" i="1"/>
  <c r="C4" i="1" l="1"/>
  <c r="K280" i="1"/>
  <c r="L280" i="1" s="1"/>
  <c r="M280" i="1" s="1"/>
  <c r="N280" i="1" s="1"/>
  <c r="O280" i="1" s="1"/>
  <c r="K316" i="1"/>
  <c r="L316" i="1" s="1"/>
  <c r="M316" i="1" s="1"/>
  <c r="N316" i="1" s="1"/>
  <c r="O316" i="1" s="1"/>
  <c r="K7" i="1"/>
  <c r="L7" i="1" s="1"/>
  <c r="M7" i="1" s="1"/>
  <c r="K65" i="1"/>
  <c r="L65" i="1" s="1"/>
  <c r="M65" i="1" s="1"/>
  <c r="N65" i="1" s="1"/>
  <c r="O65" i="1" s="1"/>
  <c r="K94" i="1"/>
  <c r="L94" i="1" s="1"/>
  <c r="M94" i="1" s="1"/>
  <c r="N94" i="1" s="1"/>
  <c r="O94" i="1" s="1"/>
  <c r="K20" i="1"/>
  <c r="L20" i="1" s="1"/>
  <c r="M20" i="1" s="1"/>
  <c r="N20" i="1" s="1"/>
  <c r="O20" i="1" s="1"/>
  <c r="K239" i="1"/>
  <c r="L239" i="1" s="1"/>
  <c r="M239" i="1" s="1"/>
  <c r="N239" i="1" s="1"/>
  <c r="O239" i="1" s="1"/>
  <c r="K226" i="1"/>
  <c r="L226" i="1" s="1"/>
  <c r="M226" i="1" s="1"/>
  <c r="N226" i="1" s="1"/>
  <c r="O226" i="1" s="1"/>
  <c r="K122" i="1"/>
  <c r="L122" i="1" s="1"/>
  <c r="M122" i="1" s="1"/>
  <c r="N122" i="1" s="1"/>
  <c r="O122" i="1" s="1"/>
  <c r="K228" i="1"/>
  <c r="L228" i="1" s="1"/>
  <c r="M228" i="1" s="1"/>
  <c r="N228" i="1" s="1"/>
  <c r="O228" i="1" s="1"/>
  <c r="K86" i="1"/>
  <c r="L86" i="1" s="1"/>
  <c r="M86" i="1" s="1"/>
  <c r="N86" i="1" s="1"/>
  <c r="O86" i="1" s="1"/>
  <c r="K24" i="1"/>
  <c r="L24" i="1" s="1"/>
  <c r="M24" i="1" s="1"/>
  <c r="N24" i="1" s="1"/>
  <c r="O24" i="1" s="1"/>
  <c r="K307" i="1"/>
  <c r="L307" i="1" s="1"/>
  <c r="M307" i="1" s="1"/>
  <c r="N307" i="1" s="1"/>
  <c r="O307" i="1" s="1"/>
  <c r="K237" i="1"/>
  <c r="L237" i="1" s="1"/>
  <c r="M237" i="1" s="1"/>
  <c r="N237" i="1" s="1"/>
  <c r="O237" i="1" s="1"/>
  <c r="K324" i="1"/>
  <c r="L324" i="1" s="1"/>
  <c r="M324" i="1" s="1"/>
  <c r="N324" i="1" s="1"/>
  <c r="O324" i="1" s="1"/>
  <c r="K77" i="1"/>
  <c r="L77" i="1" s="1"/>
  <c r="M77" i="1" s="1"/>
  <c r="N77" i="1" s="1"/>
  <c r="O77" i="1" s="1"/>
  <c r="K207" i="1"/>
  <c r="L207" i="1" s="1"/>
  <c r="M207" i="1" s="1"/>
  <c r="N207" i="1" s="1"/>
  <c r="O207" i="1" s="1"/>
  <c r="K137" i="1"/>
  <c r="L137" i="1" s="1"/>
  <c r="M137" i="1" s="1"/>
  <c r="N137" i="1" s="1"/>
  <c r="O137" i="1" s="1"/>
  <c r="K103" i="1"/>
  <c r="L103" i="1" s="1"/>
  <c r="M103" i="1" s="1"/>
  <c r="N103" i="1" s="1"/>
  <c r="O103" i="1" s="1"/>
  <c r="K131" i="1"/>
  <c r="L131" i="1" s="1"/>
  <c r="M131" i="1" s="1"/>
  <c r="N131" i="1" s="1"/>
  <c r="O131" i="1" s="1"/>
  <c r="K194" i="1"/>
  <c r="L194" i="1" s="1"/>
  <c r="M194" i="1" s="1"/>
  <c r="N194" i="1" s="1"/>
  <c r="O194" i="1" s="1"/>
  <c r="K142" i="1"/>
  <c r="L142" i="1" s="1"/>
  <c r="M142" i="1" s="1"/>
  <c r="N142" i="1" s="1"/>
  <c r="O142" i="1" s="1"/>
  <c r="K311" i="1"/>
  <c r="L311" i="1" s="1"/>
  <c r="M311" i="1" s="1"/>
  <c r="N311" i="1" s="1"/>
  <c r="O311" i="1" s="1"/>
  <c r="K123" i="1"/>
  <c r="L123" i="1" s="1"/>
  <c r="M123" i="1" s="1"/>
  <c r="N123" i="1" s="1"/>
  <c r="O123" i="1" s="1"/>
  <c r="K256" i="1"/>
  <c r="L256" i="1" s="1"/>
  <c r="M256" i="1" s="1"/>
  <c r="N256" i="1" s="1"/>
  <c r="O256" i="1" s="1"/>
  <c r="K318" i="1"/>
  <c r="L318" i="1" s="1"/>
  <c r="M318" i="1" s="1"/>
  <c r="N318" i="1" s="1"/>
  <c r="O318" i="1" s="1"/>
  <c r="K363" i="1"/>
  <c r="L363" i="1" s="1"/>
  <c r="M363" i="1" s="1"/>
  <c r="N363" i="1" s="1"/>
  <c r="O363" i="1" s="1"/>
  <c r="K188" i="1"/>
  <c r="L188" i="1" s="1"/>
  <c r="M188" i="1" s="1"/>
  <c r="N188" i="1" s="1"/>
  <c r="O188" i="1" s="1"/>
  <c r="K63" i="1"/>
  <c r="L63" i="1" s="1"/>
  <c r="M63" i="1" s="1"/>
  <c r="N63" i="1" s="1"/>
  <c r="O63" i="1" s="1"/>
  <c r="K108" i="1"/>
  <c r="L108" i="1" s="1"/>
  <c r="M108" i="1" s="1"/>
  <c r="N108" i="1" s="1"/>
  <c r="O108" i="1" s="1"/>
  <c r="K174" i="1"/>
  <c r="L174" i="1" s="1"/>
  <c r="M174" i="1" s="1"/>
  <c r="N174" i="1" s="1"/>
  <c r="O174" i="1" s="1"/>
  <c r="K276" i="1"/>
  <c r="L276" i="1" s="1"/>
  <c r="M276" i="1" s="1"/>
  <c r="N276" i="1" s="1"/>
  <c r="O276" i="1" s="1"/>
  <c r="K362" i="1"/>
  <c r="L362" i="1" s="1"/>
  <c r="M362" i="1" s="1"/>
  <c r="N362" i="1" s="1"/>
  <c r="O362" i="1" s="1"/>
  <c r="K40" i="1"/>
  <c r="L40" i="1" s="1"/>
  <c r="M40" i="1" s="1"/>
  <c r="N40" i="1" s="1"/>
  <c r="O40" i="1" s="1"/>
  <c r="K29" i="1"/>
  <c r="L29" i="1" s="1"/>
  <c r="M29" i="1" s="1"/>
  <c r="N29" i="1" s="1"/>
  <c r="O29" i="1" s="1"/>
  <c r="K89" i="1"/>
  <c r="L89" i="1" s="1"/>
  <c r="M89" i="1" s="1"/>
  <c r="N89" i="1" s="1"/>
  <c r="O89" i="1" s="1"/>
  <c r="K310" i="1"/>
  <c r="L310" i="1" s="1"/>
  <c r="M310" i="1" s="1"/>
  <c r="N310" i="1" s="1"/>
  <c r="O310" i="1" s="1"/>
  <c r="K257" i="1"/>
  <c r="L257" i="1" s="1"/>
  <c r="M257" i="1" s="1"/>
  <c r="N257" i="1" s="1"/>
  <c r="O257" i="1" s="1"/>
  <c r="K97" i="1"/>
  <c r="L97" i="1" s="1"/>
  <c r="M97" i="1" s="1"/>
  <c r="N97" i="1" s="1"/>
  <c r="O97" i="1" s="1"/>
  <c r="K145" i="1"/>
  <c r="L145" i="1" s="1"/>
  <c r="M145" i="1" s="1"/>
  <c r="N145" i="1" s="1"/>
  <c r="O145" i="1" s="1"/>
  <c r="K300" i="1"/>
  <c r="L300" i="1" s="1"/>
  <c r="M300" i="1" s="1"/>
  <c r="N300" i="1" s="1"/>
  <c r="O300" i="1" s="1"/>
  <c r="K332" i="1"/>
  <c r="L332" i="1" s="1"/>
  <c r="M332" i="1" s="1"/>
  <c r="N332" i="1" s="1"/>
  <c r="O332" i="1" s="1"/>
  <c r="K25" i="1"/>
  <c r="L25" i="1" s="1"/>
  <c r="M25" i="1" s="1"/>
  <c r="N25" i="1" s="1"/>
  <c r="O25" i="1" s="1"/>
  <c r="K234" i="1"/>
  <c r="L234" i="1" s="1"/>
  <c r="M234" i="1" s="1"/>
  <c r="N234" i="1" s="1"/>
  <c r="O234" i="1" s="1"/>
  <c r="K101" i="1"/>
  <c r="L101" i="1" s="1"/>
  <c r="M101" i="1" s="1"/>
  <c r="N101" i="1" s="1"/>
  <c r="O101" i="1" s="1"/>
  <c r="K297" i="1"/>
  <c r="L297" i="1" s="1"/>
  <c r="M297" i="1" s="1"/>
  <c r="N297" i="1" s="1"/>
  <c r="O297" i="1" s="1"/>
  <c r="K208" i="1"/>
  <c r="L208" i="1" s="1"/>
  <c r="M208" i="1" s="1"/>
  <c r="N208" i="1" s="1"/>
  <c r="O208" i="1" s="1"/>
  <c r="K251" i="1"/>
  <c r="L251" i="1" s="1"/>
  <c r="M251" i="1" s="1"/>
  <c r="N251" i="1" s="1"/>
  <c r="O251" i="1" s="1"/>
  <c r="K121" i="1"/>
  <c r="L121" i="1" s="1"/>
  <c r="M121" i="1" s="1"/>
  <c r="N121" i="1" s="1"/>
  <c r="O121" i="1" s="1"/>
  <c r="K315" i="1"/>
  <c r="L315" i="1" s="1"/>
  <c r="M315" i="1" s="1"/>
  <c r="N315" i="1" s="1"/>
  <c r="O315" i="1" s="1"/>
  <c r="K76" i="1"/>
  <c r="L76" i="1" s="1"/>
  <c r="M76" i="1" s="1"/>
  <c r="N76" i="1" s="1"/>
  <c r="O76" i="1" s="1"/>
  <c r="K289" i="1"/>
  <c r="L289" i="1" s="1"/>
  <c r="M289" i="1" s="1"/>
  <c r="N289" i="1" s="1"/>
  <c r="O289" i="1" s="1"/>
  <c r="K195" i="1"/>
  <c r="L195" i="1" s="1"/>
  <c r="M195" i="1" s="1"/>
  <c r="N195" i="1" s="1"/>
  <c r="O195" i="1" s="1"/>
  <c r="K60" i="1"/>
  <c r="L60" i="1" s="1"/>
  <c r="M60" i="1" s="1"/>
  <c r="N60" i="1" s="1"/>
  <c r="O60" i="1" s="1"/>
  <c r="K10" i="1"/>
  <c r="L10" i="1" s="1"/>
  <c r="K43" i="1"/>
  <c r="L43" i="1" s="1"/>
  <c r="M43" i="1" s="1"/>
  <c r="N43" i="1" s="1"/>
  <c r="O43" i="1" s="1"/>
  <c r="K99" i="1"/>
  <c r="L99" i="1" s="1"/>
  <c r="M99" i="1" s="1"/>
  <c r="N99" i="1" s="1"/>
  <c r="O99" i="1" s="1"/>
  <c r="K254" i="1"/>
  <c r="L254" i="1" s="1"/>
  <c r="M254" i="1" s="1"/>
  <c r="N254" i="1" s="1"/>
  <c r="O254" i="1" s="1"/>
  <c r="K61" i="1"/>
  <c r="L61" i="1" s="1"/>
  <c r="M61" i="1" s="1"/>
  <c r="N61" i="1" s="1"/>
  <c r="O61" i="1" s="1"/>
  <c r="K14" i="1"/>
  <c r="L14" i="1" s="1"/>
  <c r="K74" i="1"/>
  <c r="L74" i="1" s="1"/>
  <c r="M74" i="1" s="1"/>
  <c r="N74" i="1" s="1"/>
  <c r="O74" i="1" s="1"/>
  <c r="K328" i="1"/>
  <c r="L328" i="1" s="1"/>
  <c r="M328" i="1" s="1"/>
  <c r="N328" i="1" s="1"/>
  <c r="O328" i="1" s="1"/>
  <c r="K156" i="1"/>
  <c r="L156" i="1" s="1"/>
  <c r="M156" i="1" s="1"/>
  <c r="N156" i="1" s="1"/>
  <c r="O156" i="1" s="1"/>
  <c r="K269" i="1"/>
  <c r="L269" i="1" s="1"/>
  <c r="M269" i="1" s="1"/>
  <c r="N269" i="1" s="1"/>
  <c r="O269" i="1" s="1"/>
  <c r="K129" i="1"/>
  <c r="L129" i="1" s="1"/>
  <c r="M129" i="1" s="1"/>
  <c r="N129" i="1" s="1"/>
  <c r="O129" i="1" s="1"/>
  <c r="K11" i="1"/>
  <c r="L11" i="1" s="1"/>
  <c r="M11" i="1" s="1"/>
  <c r="N11" i="1" s="1"/>
  <c r="O11" i="1" s="1"/>
  <c r="K73" i="1"/>
  <c r="L73" i="1" s="1"/>
  <c r="M73" i="1" s="1"/>
  <c r="N73" i="1" s="1"/>
  <c r="O73" i="1" s="1"/>
  <c r="K92" i="1"/>
  <c r="L92" i="1" s="1"/>
  <c r="M92" i="1" s="1"/>
  <c r="N92" i="1" s="1"/>
  <c r="O92" i="1" s="1"/>
  <c r="K23" i="1"/>
  <c r="L23" i="1" s="1"/>
  <c r="M23" i="1" s="1"/>
  <c r="N23" i="1" s="1"/>
  <c r="O23" i="1" s="1"/>
  <c r="K80" i="1"/>
  <c r="L80" i="1" s="1"/>
  <c r="M80" i="1" s="1"/>
  <c r="N80" i="1" s="1"/>
  <c r="O80" i="1" s="1"/>
  <c r="K272" i="1"/>
  <c r="L272" i="1" s="1"/>
  <c r="M272" i="1" s="1"/>
  <c r="N272" i="1" s="1"/>
  <c r="O272" i="1" s="1"/>
  <c r="K319" i="1"/>
  <c r="L319" i="1" s="1"/>
  <c r="M319" i="1" s="1"/>
  <c r="N319" i="1" s="1"/>
  <c r="O319" i="1" s="1"/>
  <c r="K42" i="1"/>
  <c r="L42" i="1" s="1"/>
  <c r="M42" i="1" s="1"/>
  <c r="N42" i="1" s="1"/>
  <c r="O42" i="1" s="1"/>
  <c r="K162" i="1"/>
  <c r="L162" i="1" s="1"/>
  <c r="M162" i="1" s="1"/>
  <c r="N162" i="1" s="1"/>
  <c r="O162" i="1" s="1"/>
  <c r="K183" i="1"/>
  <c r="L183" i="1" s="1"/>
  <c r="M183" i="1" s="1"/>
  <c r="N183" i="1" s="1"/>
  <c r="O183" i="1" s="1"/>
  <c r="K166" i="1"/>
  <c r="L166" i="1" s="1"/>
  <c r="M166" i="1" s="1"/>
  <c r="N166" i="1" s="1"/>
  <c r="O166" i="1" s="1"/>
  <c r="K221" i="1"/>
  <c r="L221" i="1" s="1"/>
  <c r="M221" i="1" s="1"/>
  <c r="N221" i="1" s="1"/>
  <c r="O221" i="1" s="1"/>
  <c r="K317" i="1"/>
  <c r="L317" i="1" s="1"/>
  <c r="M317" i="1" s="1"/>
  <c r="N317" i="1" s="1"/>
  <c r="O317" i="1" s="1"/>
  <c r="K295" i="1"/>
  <c r="L295" i="1" s="1"/>
  <c r="M295" i="1" s="1"/>
  <c r="N295" i="1" s="1"/>
  <c r="O295" i="1" s="1"/>
  <c r="K141" i="1"/>
  <c r="L141" i="1" s="1"/>
  <c r="M141" i="1" s="1"/>
  <c r="N141" i="1" s="1"/>
  <c r="O141" i="1" s="1"/>
  <c r="K104" i="1"/>
  <c r="L104" i="1" s="1"/>
  <c r="M104" i="1" s="1"/>
  <c r="N104" i="1" s="1"/>
  <c r="O104" i="1" s="1"/>
  <c r="K158" i="1"/>
  <c r="L158" i="1" s="1"/>
  <c r="M158" i="1" s="1"/>
  <c r="N158" i="1" s="1"/>
  <c r="O158" i="1" s="1"/>
  <c r="K267" i="1"/>
  <c r="L267" i="1" s="1"/>
  <c r="M267" i="1" s="1"/>
  <c r="N267" i="1" s="1"/>
  <c r="O267" i="1" s="1"/>
  <c r="K347" i="1"/>
  <c r="L347" i="1" s="1"/>
  <c r="M347" i="1" s="1"/>
  <c r="N347" i="1" s="1"/>
  <c r="O347" i="1" s="1"/>
  <c r="K116" i="1"/>
  <c r="L116" i="1" s="1"/>
  <c r="M116" i="1" s="1"/>
  <c r="N116" i="1" s="1"/>
  <c r="O116" i="1" s="1"/>
  <c r="K281" i="1"/>
  <c r="L281" i="1" s="1"/>
  <c r="M281" i="1" s="1"/>
  <c r="N281" i="1" s="1"/>
  <c r="O281" i="1" s="1"/>
  <c r="K170" i="1"/>
  <c r="L170" i="1" s="1"/>
  <c r="M170" i="1" s="1"/>
  <c r="N170" i="1" s="1"/>
  <c r="O170" i="1" s="1"/>
  <c r="K44" i="1"/>
  <c r="L44" i="1" s="1"/>
  <c r="M44" i="1" s="1"/>
  <c r="N44" i="1" s="1"/>
  <c r="O44" i="1" s="1"/>
  <c r="K340" i="1"/>
  <c r="L340" i="1" s="1"/>
  <c r="M340" i="1" s="1"/>
  <c r="N340" i="1" s="1"/>
  <c r="O340" i="1" s="1"/>
  <c r="K34" i="1"/>
  <c r="L34" i="1" s="1"/>
  <c r="M34" i="1" s="1"/>
  <c r="N34" i="1" s="1"/>
  <c r="O34" i="1" s="1"/>
  <c r="K98" i="1"/>
  <c r="L98" i="1" s="1"/>
  <c r="M98" i="1" s="1"/>
  <c r="N98" i="1" s="1"/>
  <c r="O98" i="1" s="1"/>
  <c r="K349" i="1"/>
  <c r="L349" i="1" s="1"/>
  <c r="M349" i="1" s="1"/>
  <c r="N349" i="1" s="1"/>
  <c r="O349" i="1" s="1"/>
  <c r="K30" i="1"/>
  <c r="L30" i="1" s="1"/>
  <c r="M30" i="1" s="1"/>
  <c r="N30" i="1" s="1"/>
  <c r="O30" i="1" s="1"/>
  <c r="K205" i="1"/>
  <c r="L205" i="1" s="1"/>
  <c r="M205" i="1" s="1"/>
  <c r="N205" i="1" s="1"/>
  <c r="O205" i="1" s="1"/>
  <c r="K154" i="1"/>
  <c r="L154" i="1" s="1"/>
  <c r="M154" i="1" s="1"/>
  <c r="N154" i="1" s="1"/>
  <c r="O154" i="1" s="1"/>
  <c r="K348" i="1"/>
  <c r="L348" i="1" s="1"/>
  <c r="M348" i="1" s="1"/>
  <c r="N348" i="1" s="1"/>
  <c r="O348" i="1" s="1"/>
  <c r="K259" i="1"/>
  <c r="L259" i="1" s="1"/>
  <c r="M259" i="1" s="1"/>
  <c r="N259" i="1" s="1"/>
  <c r="O259" i="1" s="1"/>
  <c r="K345" i="1"/>
  <c r="L345" i="1" s="1"/>
  <c r="M345" i="1" s="1"/>
  <c r="N345" i="1" s="1"/>
  <c r="O345" i="1" s="1"/>
  <c r="K352" i="1"/>
  <c r="L352" i="1" s="1"/>
  <c r="M352" i="1" s="1"/>
  <c r="N352" i="1" s="1"/>
  <c r="O352" i="1" s="1"/>
  <c r="K100" i="1"/>
  <c r="L100" i="1" s="1"/>
  <c r="M100" i="1" s="1"/>
  <c r="N100" i="1" s="1"/>
  <c r="O100" i="1" s="1"/>
  <c r="K247" i="1"/>
  <c r="L247" i="1" s="1"/>
  <c r="M247" i="1" s="1"/>
  <c r="N247" i="1" s="1"/>
  <c r="O247" i="1" s="1"/>
  <c r="K293" i="1"/>
  <c r="L293" i="1" s="1"/>
  <c r="M293" i="1" s="1"/>
  <c r="N293" i="1" s="1"/>
  <c r="O293" i="1" s="1"/>
  <c r="K337" i="1"/>
  <c r="L337" i="1" s="1"/>
  <c r="M337" i="1" s="1"/>
  <c r="N337" i="1" s="1"/>
  <c r="O337" i="1" s="1"/>
  <c r="K320" i="1"/>
  <c r="L320" i="1" s="1"/>
  <c r="M320" i="1" s="1"/>
  <c r="N320" i="1" s="1"/>
  <c r="O320" i="1" s="1"/>
  <c r="K160" i="1"/>
  <c r="L160" i="1" s="1"/>
  <c r="M160" i="1" s="1"/>
  <c r="N160" i="1" s="1"/>
  <c r="O160" i="1" s="1"/>
  <c r="K355" i="1"/>
  <c r="L355" i="1" s="1"/>
  <c r="M355" i="1" s="1"/>
  <c r="N355" i="1" s="1"/>
  <c r="O355" i="1" s="1"/>
  <c r="K330" i="1"/>
  <c r="L330" i="1" s="1"/>
  <c r="M330" i="1" s="1"/>
  <c r="N330" i="1" s="1"/>
  <c r="O330" i="1" s="1"/>
  <c r="K55" i="1"/>
  <c r="L55" i="1" s="1"/>
  <c r="M55" i="1" s="1"/>
  <c r="N55" i="1" s="1"/>
  <c r="O55" i="1" s="1"/>
  <c r="K253" i="1"/>
  <c r="L253" i="1" s="1"/>
  <c r="M253" i="1" s="1"/>
  <c r="N253" i="1" s="1"/>
  <c r="O253" i="1" s="1"/>
  <c r="K48" i="1"/>
  <c r="L48" i="1" s="1"/>
  <c r="M48" i="1" s="1"/>
  <c r="N48" i="1" s="1"/>
  <c r="O48" i="1" s="1"/>
  <c r="K244" i="1"/>
  <c r="L244" i="1" s="1"/>
  <c r="M244" i="1" s="1"/>
  <c r="N244" i="1" s="1"/>
  <c r="O244" i="1" s="1"/>
  <c r="K350" i="1"/>
  <c r="L350" i="1" s="1"/>
  <c r="M350" i="1" s="1"/>
  <c r="N350" i="1" s="1"/>
  <c r="O350" i="1" s="1"/>
  <c r="K313" i="1"/>
  <c r="L313" i="1" s="1"/>
  <c r="M313" i="1" s="1"/>
  <c r="N313" i="1" s="1"/>
  <c r="O313" i="1" s="1"/>
  <c r="K163" i="1"/>
  <c r="L163" i="1" s="1"/>
  <c r="M163" i="1" s="1"/>
  <c r="N163" i="1" s="1"/>
  <c r="O163" i="1" s="1"/>
  <c r="K53" i="1"/>
  <c r="L53" i="1" s="1"/>
  <c r="M53" i="1" s="1"/>
  <c r="N53" i="1" s="1"/>
  <c r="O53" i="1" s="1"/>
  <c r="K222" i="1"/>
  <c r="L222" i="1" s="1"/>
  <c r="M222" i="1" s="1"/>
  <c r="N222" i="1" s="1"/>
  <c r="O222" i="1" s="1"/>
  <c r="K343" i="1"/>
  <c r="L343" i="1" s="1"/>
  <c r="M343" i="1" s="1"/>
  <c r="N343" i="1" s="1"/>
  <c r="O343" i="1" s="1"/>
  <c r="K301" i="1"/>
  <c r="L301" i="1" s="1"/>
  <c r="M301" i="1" s="1"/>
  <c r="N301" i="1" s="1"/>
  <c r="O301" i="1" s="1"/>
  <c r="K262" i="1"/>
  <c r="L262" i="1" s="1"/>
  <c r="M262" i="1" s="1"/>
  <c r="N262" i="1" s="1"/>
  <c r="O262" i="1" s="1"/>
  <c r="K118" i="1"/>
  <c r="L118" i="1" s="1"/>
  <c r="M118" i="1" s="1"/>
  <c r="N118" i="1" s="1"/>
  <c r="O118" i="1" s="1"/>
  <c r="K211" i="1"/>
  <c r="L211" i="1" s="1"/>
  <c r="M211" i="1" s="1"/>
  <c r="N211" i="1" s="1"/>
  <c r="O211" i="1" s="1"/>
  <c r="K184" i="1"/>
  <c r="L184" i="1" s="1"/>
  <c r="M184" i="1" s="1"/>
  <c r="N184" i="1" s="1"/>
  <c r="O184" i="1" s="1"/>
  <c r="K298" i="1"/>
  <c r="L298" i="1" s="1"/>
  <c r="M298" i="1" s="1"/>
  <c r="N298" i="1" s="1"/>
  <c r="O298" i="1" s="1"/>
  <c r="K277" i="1"/>
  <c r="L277" i="1" s="1"/>
  <c r="M277" i="1" s="1"/>
  <c r="N277" i="1" s="1"/>
  <c r="O277" i="1" s="1"/>
  <c r="K117" i="1"/>
  <c r="L117" i="1" s="1"/>
  <c r="M117" i="1" s="1"/>
  <c r="N117" i="1" s="1"/>
  <c r="O117" i="1" s="1"/>
  <c r="K189" i="1"/>
  <c r="L189" i="1" s="1"/>
  <c r="M189" i="1" s="1"/>
  <c r="N189" i="1" s="1"/>
  <c r="O189" i="1" s="1"/>
  <c r="K266" i="1"/>
  <c r="L266" i="1" s="1"/>
  <c r="M266" i="1" s="1"/>
  <c r="N266" i="1" s="1"/>
  <c r="O266" i="1" s="1"/>
  <c r="K196" i="1"/>
  <c r="L196" i="1" s="1"/>
  <c r="M196" i="1" s="1"/>
  <c r="N196" i="1" s="1"/>
  <c r="O196" i="1" s="1"/>
  <c r="K168" i="1"/>
  <c r="L168" i="1" s="1"/>
  <c r="M168" i="1" s="1"/>
  <c r="N168" i="1" s="1"/>
  <c r="O168" i="1" s="1"/>
  <c r="K213" i="1"/>
  <c r="L213" i="1" s="1"/>
  <c r="M213" i="1" s="1"/>
  <c r="N213" i="1" s="1"/>
  <c r="O213" i="1" s="1"/>
  <c r="K341" i="1"/>
  <c r="L341" i="1" s="1"/>
  <c r="M341" i="1" s="1"/>
  <c r="N341" i="1" s="1"/>
  <c r="O341" i="1" s="1"/>
  <c r="K235" i="1"/>
  <c r="L235" i="1" s="1"/>
  <c r="M235" i="1" s="1"/>
  <c r="N235" i="1" s="1"/>
  <c r="O235" i="1" s="1"/>
  <c r="K22" i="1"/>
  <c r="L22" i="1" s="1"/>
  <c r="M22" i="1" s="1"/>
  <c r="N22" i="1" s="1"/>
  <c r="O22" i="1" s="1"/>
  <c r="K19" i="1"/>
  <c r="L19" i="1" s="1"/>
  <c r="M19" i="1" s="1"/>
  <c r="N19" i="1" s="1"/>
  <c r="O19" i="1" s="1"/>
  <c r="K64" i="1"/>
  <c r="L64" i="1" s="1"/>
  <c r="M64" i="1" s="1"/>
  <c r="N64" i="1" s="1"/>
  <c r="O64" i="1" s="1"/>
  <c r="K59" i="1"/>
  <c r="L59" i="1" s="1"/>
  <c r="M59" i="1" s="1"/>
  <c r="N59" i="1" s="1"/>
  <c r="O59" i="1" s="1"/>
  <c r="K229" i="1"/>
  <c r="L229" i="1" s="1"/>
  <c r="M229" i="1" s="1"/>
  <c r="N229" i="1" s="1"/>
  <c r="O229" i="1" s="1"/>
  <c r="K252" i="1"/>
  <c r="L252" i="1" s="1"/>
  <c r="M252" i="1" s="1"/>
  <c r="N252" i="1" s="1"/>
  <c r="O252" i="1" s="1"/>
  <c r="K215" i="1"/>
  <c r="L215" i="1" s="1"/>
  <c r="M215" i="1" s="1"/>
  <c r="N215" i="1" s="1"/>
  <c r="O215" i="1" s="1"/>
  <c r="K136" i="1"/>
  <c r="L136" i="1" s="1"/>
  <c r="M136" i="1" s="1"/>
  <c r="N136" i="1" s="1"/>
  <c r="O136" i="1" s="1"/>
  <c r="K223" i="1"/>
  <c r="L223" i="1" s="1"/>
  <c r="M223" i="1" s="1"/>
  <c r="N223" i="1" s="1"/>
  <c r="O223" i="1" s="1"/>
  <c r="K107" i="1"/>
  <c r="L107" i="1" s="1"/>
  <c r="M107" i="1" s="1"/>
  <c r="N107" i="1" s="1"/>
  <c r="O107" i="1" s="1"/>
  <c r="K72" i="1"/>
  <c r="L72" i="1" s="1"/>
  <c r="M72" i="1" s="1"/>
  <c r="N72" i="1" s="1"/>
  <c r="O72" i="1" s="1"/>
  <c r="K200" i="1"/>
  <c r="L200" i="1" s="1"/>
  <c r="M200" i="1" s="1"/>
  <c r="N200" i="1" s="1"/>
  <c r="O200" i="1" s="1"/>
  <c r="K273" i="1"/>
  <c r="L273" i="1" s="1"/>
  <c r="M273" i="1" s="1"/>
  <c r="N273" i="1" s="1"/>
  <c r="O273" i="1" s="1"/>
  <c r="K353" i="1"/>
  <c r="L353" i="1" s="1"/>
  <c r="M353" i="1" s="1"/>
  <c r="N353" i="1" s="1"/>
  <c r="O353" i="1" s="1"/>
  <c r="K112" i="1"/>
  <c r="L112" i="1" s="1"/>
  <c r="M112" i="1" s="1"/>
  <c r="N112" i="1" s="1"/>
  <c r="O112" i="1" s="1"/>
  <c r="K173" i="1"/>
  <c r="L173" i="1" s="1"/>
  <c r="M173" i="1" s="1"/>
  <c r="N173" i="1" s="1"/>
  <c r="O173" i="1" s="1"/>
  <c r="K140" i="1"/>
  <c r="L140" i="1" s="1"/>
  <c r="M140" i="1" s="1"/>
  <c r="N140" i="1" s="1"/>
  <c r="O140" i="1" s="1"/>
  <c r="K17" i="1"/>
  <c r="L17" i="1" s="1"/>
  <c r="M17" i="1" s="1"/>
  <c r="N17" i="1" s="1"/>
  <c r="O17" i="1" s="1"/>
  <c r="K333" i="1"/>
  <c r="L333" i="1" s="1"/>
  <c r="M333" i="1" s="1"/>
  <c r="N333" i="1" s="1"/>
  <c r="O333" i="1" s="1"/>
  <c r="K288" i="1"/>
  <c r="L288" i="1" s="1"/>
  <c r="M288" i="1" s="1"/>
  <c r="N288" i="1" s="1"/>
  <c r="O288" i="1" s="1"/>
  <c r="K326" i="1"/>
  <c r="L326" i="1" s="1"/>
  <c r="M326" i="1" s="1"/>
  <c r="N326" i="1" s="1"/>
  <c r="O326" i="1" s="1"/>
  <c r="K187" i="1"/>
  <c r="L187" i="1" s="1"/>
  <c r="M187" i="1" s="1"/>
  <c r="N187" i="1" s="1"/>
  <c r="O187" i="1" s="1"/>
  <c r="K171" i="1"/>
  <c r="L171" i="1" s="1"/>
  <c r="M171" i="1" s="1"/>
  <c r="N171" i="1" s="1"/>
  <c r="O171" i="1" s="1"/>
  <c r="K335" i="1"/>
  <c r="L335" i="1" s="1"/>
  <c r="M335" i="1" s="1"/>
  <c r="N335" i="1" s="1"/>
  <c r="O335" i="1" s="1"/>
  <c r="K153" i="1"/>
  <c r="L153" i="1" s="1"/>
  <c r="M153" i="1" s="1"/>
  <c r="N153" i="1" s="1"/>
  <c r="O153" i="1" s="1"/>
  <c r="K57" i="1"/>
  <c r="L57" i="1" s="1"/>
  <c r="M57" i="1" s="1"/>
  <c r="N57" i="1" s="1"/>
  <c r="O57" i="1" s="1"/>
  <c r="K127" i="1"/>
  <c r="L127" i="1" s="1"/>
  <c r="M127" i="1" s="1"/>
  <c r="N127" i="1" s="1"/>
  <c r="O127" i="1" s="1"/>
  <c r="K206" i="1"/>
  <c r="L206" i="1" s="1"/>
  <c r="M206" i="1" s="1"/>
  <c r="N206" i="1" s="1"/>
  <c r="O206" i="1" s="1"/>
  <c r="K327" i="1"/>
  <c r="L327" i="1" s="1"/>
  <c r="M327" i="1" s="1"/>
  <c r="N327" i="1" s="1"/>
  <c r="O327" i="1" s="1"/>
  <c r="K120" i="1"/>
  <c r="L120" i="1" s="1"/>
  <c r="M120" i="1" s="1"/>
  <c r="N120" i="1" s="1"/>
  <c r="O120" i="1" s="1"/>
  <c r="K139" i="1"/>
  <c r="L139" i="1" s="1"/>
  <c r="M139" i="1" s="1"/>
  <c r="N139" i="1" s="1"/>
  <c r="O139" i="1" s="1"/>
  <c r="K243" i="1"/>
  <c r="L243" i="1" s="1"/>
  <c r="M243" i="1" s="1"/>
  <c r="N243" i="1" s="1"/>
  <c r="O243" i="1" s="1"/>
  <c r="K128" i="1"/>
  <c r="L128" i="1" s="1"/>
  <c r="M128" i="1" s="1"/>
  <c r="N128" i="1" s="1"/>
  <c r="O128" i="1" s="1"/>
  <c r="K106" i="1"/>
  <c r="L106" i="1" s="1"/>
  <c r="M106" i="1" s="1"/>
  <c r="N106" i="1" s="1"/>
  <c r="O106" i="1" s="1"/>
  <c r="K361" i="1"/>
  <c r="L361" i="1" s="1"/>
  <c r="M361" i="1" s="1"/>
  <c r="N361" i="1" s="1"/>
  <c r="O361" i="1" s="1"/>
  <c r="K39" i="1"/>
  <c r="L39" i="1" s="1"/>
  <c r="M39" i="1" s="1"/>
  <c r="N39" i="1" s="1"/>
  <c r="O39" i="1" s="1"/>
  <c r="K165" i="1"/>
  <c r="L165" i="1" s="1"/>
  <c r="M165" i="1" s="1"/>
  <c r="N165" i="1" s="1"/>
  <c r="O165" i="1" s="1"/>
  <c r="K177" i="1"/>
  <c r="L177" i="1" s="1"/>
  <c r="M177" i="1" s="1"/>
  <c r="N177" i="1" s="1"/>
  <c r="O177" i="1" s="1"/>
  <c r="K309" i="1"/>
  <c r="L309" i="1" s="1"/>
  <c r="M309" i="1" s="1"/>
  <c r="N309" i="1" s="1"/>
  <c r="O309" i="1" s="1"/>
  <c r="K51" i="1"/>
  <c r="L51" i="1" s="1"/>
  <c r="M51" i="1" s="1"/>
  <c r="N51" i="1" s="1"/>
  <c r="O51" i="1" s="1"/>
  <c r="K203" i="1"/>
  <c r="L203" i="1" s="1"/>
  <c r="M203" i="1" s="1"/>
  <c r="N203" i="1" s="1"/>
  <c r="O203" i="1" s="1"/>
  <c r="K219" i="1"/>
  <c r="L219" i="1" s="1"/>
  <c r="M219" i="1" s="1"/>
  <c r="N219" i="1" s="1"/>
  <c r="O219" i="1" s="1"/>
  <c r="K271" i="1"/>
  <c r="L271" i="1" s="1"/>
  <c r="M271" i="1" s="1"/>
  <c r="N271" i="1" s="1"/>
  <c r="O271" i="1" s="1"/>
  <c r="K111" i="1"/>
  <c r="L111" i="1" s="1"/>
  <c r="M111" i="1" s="1"/>
  <c r="N111" i="1" s="1"/>
  <c r="O111" i="1" s="1"/>
  <c r="K342" i="1"/>
  <c r="L342" i="1" s="1"/>
  <c r="M342" i="1" s="1"/>
  <c r="N342" i="1" s="1"/>
  <c r="O342" i="1" s="1"/>
  <c r="K93" i="1"/>
  <c r="L93" i="1" s="1"/>
  <c r="M93" i="1" s="1"/>
  <c r="N93" i="1" s="1"/>
  <c r="O93" i="1" s="1"/>
  <c r="K130" i="1"/>
  <c r="L130" i="1" s="1"/>
  <c r="M130" i="1" s="1"/>
  <c r="N130" i="1" s="1"/>
  <c r="O130" i="1" s="1"/>
  <c r="K290" i="1"/>
  <c r="L290" i="1" s="1"/>
  <c r="M290" i="1" s="1"/>
  <c r="N290" i="1" s="1"/>
  <c r="O290" i="1" s="1"/>
  <c r="K181" i="1"/>
  <c r="L181" i="1" s="1"/>
  <c r="M181" i="1" s="1"/>
  <c r="N181" i="1" s="1"/>
  <c r="O181" i="1" s="1"/>
  <c r="K27" i="1"/>
  <c r="L27" i="1" s="1"/>
  <c r="M27" i="1" s="1"/>
  <c r="N27" i="1" s="1"/>
  <c r="O27" i="1" s="1"/>
  <c r="K246" i="1"/>
  <c r="L246" i="1" s="1"/>
  <c r="M246" i="1" s="1"/>
  <c r="N246" i="1" s="1"/>
  <c r="O246" i="1" s="1"/>
  <c r="K149" i="1"/>
  <c r="L149" i="1" s="1"/>
  <c r="M149" i="1" s="1"/>
  <c r="N149" i="1" s="1"/>
  <c r="O149" i="1" s="1"/>
  <c r="K28" i="1"/>
  <c r="L28" i="1" s="1"/>
  <c r="M28" i="1" s="1"/>
  <c r="N28" i="1" s="1"/>
  <c r="O28" i="1" s="1"/>
  <c r="K176" i="1"/>
  <c r="L176" i="1" s="1"/>
  <c r="M176" i="1" s="1"/>
  <c r="N176" i="1" s="1"/>
  <c r="O176" i="1" s="1"/>
  <c r="K261" i="1"/>
  <c r="L261" i="1" s="1"/>
  <c r="M261" i="1" s="1"/>
  <c r="N261" i="1" s="1"/>
  <c r="O261" i="1" s="1"/>
  <c r="K260" i="1"/>
  <c r="L260" i="1" s="1"/>
  <c r="M260" i="1" s="1"/>
  <c r="N260" i="1" s="1"/>
  <c r="O260" i="1" s="1"/>
  <c r="K35" i="1"/>
  <c r="L35" i="1" s="1"/>
  <c r="M35" i="1" s="1"/>
  <c r="N35" i="1" s="1"/>
  <c r="O35" i="1" s="1"/>
  <c r="K113" i="1"/>
  <c r="L113" i="1" s="1"/>
  <c r="M113" i="1" s="1"/>
  <c r="N113" i="1" s="1"/>
  <c r="O113" i="1" s="1"/>
  <c r="K236" i="1"/>
  <c r="L236" i="1" s="1"/>
  <c r="M236" i="1" s="1"/>
  <c r="N236" i="1" s="1"/>
  <c r="O236" i="1" s="1"/>
  <c r="K114" i="1"/>
  <c r="L114" i="1" s="1"/>
  <c r="M114" i="1" s="1"/>
  <c r="N114" i="1" s="1"/>
  <c r="O114" i="1" s="1"/>
  <c r="K265" i="1"/>
  <c r="L265" i="1" s="1"/>
  <c r="M265" i="1" s="1"/>
  <c r="N265" i="1" s="1"/>
  <c r="O265" i="1" s="1"/>
  <c r="K286" i="1"/>
  <c r="L286" i="1" s="1"/>
  <c r="M286" i="1" s="1"/>
  <c r="N286" i="1" s="1"/>
  <c r="O286" i="1" s="1"/>
  <c r="K67" i="1"/>
  <c r="L67" i="1" s="1"/>
  <c r="M67" i="1" s="1"/>
  <c r="N67" i="1" s="1"/>
  <c r="O67" i="1" s="1"/>
  <c r="K360" i="1"/>
  <c r="L360" i="1" s="1"/>
  <c r="M360" i="1" s="1"/>
  <c r="N360" i="1" s="1"/>
  <c r="O360" i="1" s="1"/>
  <c r="K192" i="1"/>
  <c r="L192" i="1" s="1"/>
  <c r="M192" i="1" s="1"/>
  <c r="N192" i="1" s="1"/>
  <c r="O192" i="1" s="1"/>
  <c r="K242" i="1"/>
  <c r="L242" i="1" s="1"/>
  <c r="M242" i="1" s="1"/>
  <c r="N242" i="1" s="1"/>
  <c r="O242" i="1" s="1"/>
  <c r="K359" i="1"/>
  <c r="L359" i="1" s="1"/>
  <c r="M359" i="1" s="1"/>
  <c r="N359" i="1" s="1"/>
  <c r="O359" i="1" s="1"/>
  <c r="K46" i="1"/>
  <c r="L46" i="1" s="1"/>
  <c r="M46" i="1" s="1"/>
  <c r="N46" i="1" s="1"/>
  <c r="O46" i="1" s="1"/>
  <c r="K78" i="1"/>
  <c r="L78" i="1" s="1"/>
  <c r="M78" i="1" s="1"/>
  <c r="N78" i="1" s="1"/>
  <c r="O78" i="1" s="1"/>
  <c r="K238" i="1"/>
  <c r="L238" i="1" s="1"/>
  <c r="M238" i="1" s="1"/>
  <c r="N238" i="1" s="1"/>
  <c r="O238" i="1" s="1"/>
  <c r="K125" i="1"/>
  <c r="L125" i="1" s="1"/>
  <c r="M125" i="1" s="1"/>
  <c r="N125" i="1" s="1"/>
  <c r="O125" i="1" s="1"/>
  <c r="K232" i="1"/>
  <c r="L232" i="1" s="1"/>
  <c r="M232" i="1" s="1"/>
  <c r="N232" i="1" s="1"/>
  <c r="O232" i="1" s="1"/>
  <c r="K87" i="1"/>
  <c r="L87" i="1" s="1"/>
  <c r="M87" i="1" s="1"/>
  <c r="N87" i="1" s="1"/>
  <c r="O87" i="1" s="1"/>
  <c r="K41" i="1"/>
  <c r="L41" i="1" s="1"/>
  <c r="M41" i="1" s="1"/>
  <c r="N41" i="1" s="1"/>
  <c r="O41" i="1" s="1"/>
  <c r="K224" i="1"/>
  <c r="L224" i="1" s="1"/>
  <c r="M224" i="1" s="1"/>
  <c r="N224" i="1" s="1"/>
  <c r="O224" i="1" s="1"/>
  <c r="K115" i="1"/>
  <c r="L115" i="1" s="1"/>
  <c r="M115" i="1" s="1"/>
  <c r="N115" i="1" s="1"/>
  <c r="O115" i="1" s="1"/>
  <c r="K306" i="1"/>
  <c r="L306" i="1" s="1"/>
  <c r="M306" i="1" s="1"/>
  <c r="N306" i="1" s="1"/>
  <c r="O306" i="1" s="1"/>
  <c r="K21" i="1"/>
  <c r="L21" i="1" s="1"/>
  <c r="M21" i="1" s="1"/>
  <c r="N21" i="1" s="1"/>
  <c r="O21" i="1" s="1"/>
  <c r="K308" i="1"/>
  <c r="L308" i="1" s="1"/>
  <c r="M308" i="1" s="1"/>
  <c r="N308" i="1" s="1"/>
  <c r="O308" i="1" s="1"/>
  <c r="K15" i="1"/>
  <c r="L15" i="1" s="1"/>
  <c r="M15" i="1" s="1"/>
  <c r="N15" i="1" s="1"/>
  <c r="O15" i="1" s="1"/>
  <c r="K49" i="1"/>
  <c r="L49" i="1" s="1"/>
  <c r="M49" i="1" s="1"/>
  <c r="N49" i="1" s="1"/>
  <c r="O49" i="1" s="1"/>
  <c r="K88" i="1"/>
  <c r="L88" i="1" s="1"/>
  <c r="M88" i="1" s="1"/>
  <c r="N88" i="1" s="1"/>
  <c r="O88" i="1" s="1"/>
  <c r="K119" i="1"/>
  <c r="L119" i="1" s="1"/>
  <c r="M119" i="1" s="1"/>
  <c r="N119" i="1" s="1"/>
  <c r="O119" i="1" s="1"/>
  <c r="K85" i="1"/>
  <c r="L85" i="1" s="1"/>
  <c r="M85" i="1" s="1"/>
  <c r="N85" i="1" s="1"/>
  <c r="O85" i="1" s="1"/>
  <c r="K201" i="1"/>
  <c r="L201" i="1" s="1"/>
  <c r="M201" i="1" s="1"/>
  <c r="N201" i="1" s="1"/>
  <c r="O201" i="1" s="1"/>
  <c r="K134" i="1"/>
  <c r="L134" i="1" s="1"/>
  <c r="M134" i="1" s="1"/>
  <c r="N134" i="1" s="1"/>
  <c r="O134" i="1" s="1"/>
  <c r="K105" i="1"/>
  <c r="L105" i="1" s="1"/>
  <c r="M105" i="1" s="1"/>
  <c r="N105" i="1" s="1"/>
  <c r="O105" i="1" s="1"/>
  <c r="K33" i="1"/>
  <c r="L33" i="1" s="1"/>
  <c r="M33" i="1" s="1"/>
  <c r="N33" i="1" s="1"/>
  <c r="O33" i="1" s="1"/>
  <c r="K167" i="1"/>
  <c r="L167" i="1" s="1"/>
  <c r="M167" i="1" s="1"/>
  <c r="N167" i="1" s="1"/>
  <c r="O167" i="1" s="1"/>
  <c r="K164" i="1"/>
  <c r="L164" i="1" s="1"/>
  <c r="M164" i="1" s="1"/>
  <c r="N164" i="1" s="1"/>
  <c r="O164" i="1" s="1"/>
  <c r="K240" i="1"/>
  <c r="L240" i="1" s="1"/>
  <c r="M240" i="1" s="1"/>
  <c r="N240" i="1" s="1"/>
  <c r="O240" i="1" s="1"/>
  <c r="K79" i="1"/>
  <c r="L79" i="1" s="1"/>
  <c r="M79" i="1" s="1"/>
  <c r="N79" i="1" s="1"/>
  <c r="O79" i="1" s="1"/>
  <c r="K193" i="1"/>
  <c r="L193" i="1" s="1"/>
  <c r="M193" i="1" s="1"/>
  <c r="N193" i="1" s="1"/>
  <c r="O193" i="1" s="1"/>
  <c r="K18" i="1"/>
  <c r="L18" i="1" s="1"/>
  <c r="M18" i="1" s="1"/>
  <c r="N18" i="1" s="1"/>
  <c r="O18" i="1" s="1"/>
  <c r="K47" i="1"/>
  <c r="L47" i="1" s="1"/>
  <c r="M47" i="1" s="1"/>
  <c r="N47" i="1" s="1"/>
  <c r="O47" i="1" s="1"/>
  <c r="K338" i="1"/>
  <c r="L338" i="1" s="1"/>
  <c r="M338" i="1" s="1"/>
  <c r="N338" i="1" s="1"/>
  <c r="O338" i="1" s="1"/>
  <c r="K69" i="1"/>
  <c r="L69" i="1" s="1"/>
  <c r="M69" i="1" s="1"/>
  <c r="N69" i="1" s="1"/>
  <c r="O69" i="1" s="1"/>
  <c r="K50" i="1"/>
  <c r="L50" i="1" s="1"/>
  <c r="M50" i="1" s="1"/>
  <c r="N50" i="1" s="1"/>
  <c r="O50" i="1" s="1"/>
  <c r="K179" i="1"/>
  <c r="L179" i="1" s="1"/>
  <c r="M179" i="1" s="1"/>
  <c r="N179" i="1" s="1"/>
  <c r="O179" i="1" s="1"/>
  <c r="K334" i="1"/>
  <c r="L334" i="1" s="1"/>
  <c r="M334" i="1" s="1"/>
  <c r="N334" i="1" s="1"/>
  <c r="O334" i="1" s="1"/>
  <c r="K186" i="1"/>
  <c r="L186" i="1" s="1"/>
  <c r="M186" i="1" s="1"/>
  <c r="N186" i="1" s="1"/>
  <c r="O186" i="1" s="1"/>
  <c r="K312" i="1"/>
  <c r="L312" i="1" s="1"/>
  <c r="M312" i="1" s="1"/>
  <c r="N312" i="1" s="1"/>
  <c r="O312" i="1" s="1"/>
  <c r="K282" i="1"/>
  <c r="L282" i="1" s="1"/>
  <c r="M282" i="1" s="1"/>
  <c r="N282" i="1" s="1"/>
  <c r="O282" i="1" s="1"/>
  <c r="K302" i="1"/>
  <c r="L302" i="1" s="1"/>
  <c r="M302" i="1" s="1"/>
  <c r="N302" i="1" s="1"/>
  <c r="O302" i="1" s="1"/>
  <c r="K56" i="1"/>
  <c r="L56" i="1" s="1"/>
  <c r="M56" i="1" s="1"/>
  <c r="N56" i="1" s="1"/>
  <c r="O56" i="1" s="1"/>
  <c r="K8" i="1"/>
  <c r="L8" i="1" s="1"/>
  <c r="M8" i="1" s="1"/>
  <c r="N8" i="1" s="1"/>
  <c r="O8" i="1" s="1"/>
  <c r="K220" i="1"/>
  <c r="L220" i="1" s="1"/>
  <c r="M220" i="1" s="1"/>
  <c r="N220" i="1" s="1"/>
  <c r="O220" i="1" s="1"/>
  <c r="K191" i="1"/>
  <c r="L191" i="1" s="1"/>
  <c r="M191" i="1" s="1"/>
  <c r="N191" i="1" s="1"/>
  <c r="O191" i="1" s="1"/>
  <c r="K344" i="1"/>
  <c r="L344" i="1" s="1"/>
  <c r="M344" i="1" s="1"/>
  <c r="N344" i="1" s="1"/>
  <c r="O344" i="1" s="1"/>
  <c r="K52" i="1"/>
  <c r="L52" i="1" s="1"/>
  <c r="M52" i="1" s="1"/>
  <c r="N52" i="1" s="1"/>
  <c r="O52" i="1" s="1"/>
  <c r="K241" i="1"/>
  <c r="L241" i="1" s="1"/>
  <c r="M241" i="1" s="1"/>
  <c r="N241" i="1" s="1"/>
  <c r="O241" i="1" s="1"/>
  <c r="K84" i="1"/>
  <c r="L84" i="1" s="1"/>
  <c r="M84" i="1" s="1"/>
  <c r="N84" i="1" s="1"/>
  <c r="O84" i="1" s="1"/>
  <c r="K124" i="1"/>
  <c r="L124" i="1" s="1"/>
  <c r="M124" i="1" s="1"/>
  <c r="N124" i="1" s="1"/>
  <c r="O124" i="1" s="1"/>
  <c r="K227" i="1"/>
  <c r="L227" i="1" s="1"/>
  <c r="M227" i="1" s="1"/>
  <c r="N227" i="1" s="1"/>
  <c r="O227" i="1" s="1"/>
  <c r="K216" i="1"/>
  <c r="L216" i="1" s="1"/>
  <c r="M216" i="1" s="1"/>
  <c r="N216" i="1" s="1"/>
  <c r="O216" i="1" s="1"/>
  <c r="K151" i="1"/>
  <c r="L151" i="1" s="1"/>
  <c r="M151" i="1" s="1"/>
  <c r="N151" i="1" s="1"/>
  <c r="O151" i="1" s="1"/>
  <c r="K66" i="1"/>
  <c r="L66" i="1" s="1"/>
  <c r="M66" i="1" s="1"/>
  <c r="N66" i="1" s="1"/>
  <c r="O66" i="1" s="1"/>
  <c r="K305" i="1"/>
  <c r="L305" i="1" s="1"/>
  <c r="M305" i="1" s="1"/>
  <c r="N305" i="1" s="1"/>
  <c r="O305" i="1" s="1"/>
  <c r="K31" i="1"/>
  <c r="L31" i="1" s="1"/>
  <c r="M31" i="1" s="1"/>
  <c r="N31" i="1" s="1"/>
  <c r="O31" i="1" s="1"/>
  <c r="K16" i="1"/>
  <c r="L16" i="1" s="1"/>
  <c r="M16" i="1" s="1"/>
  <c r="N16" i="1" s="1"/>
  <c r="O16" i="1" s="1"/>
  <c r="K199" i="1"/>
  <c r="L199" i="1" s="1"/>
  <c r="M199" i="1" s="1"/>
  <c r="N199" i="1" s="1"/>
  <c r="O199" i="1" s="1"/>
  <c r="K143" i="1"/>
  <c r="L143" i="1" s="1"/>
  <c r="M143" i="1" s="1"/>
  <c r="N143" i="1" s="1"/>
  <c r="O143" i="1" s="1"/>
  <c r="K233" i="1"/>
  <c r="L233" i="1" s="1"/>
  <c r="M233" i="1" s="1"/>
  <c r="N233" i="1" s="1"/>
  <c r="O233" i="1" s="1"/>
  <c r="K169" i="1"/>
  <c r="L169" i="1" s="1"/>
  <c r="M169" i="1" s="1"/>
  <c r="N169" i="1" s="1"/>
  <c r="O169" i="1" s="1"/>
  <c r="K54" i="1"/>
  <c r="L54" i="1" s="1"/>
  <c r="M54" i="1" s="1"/>
  <c r="N54" i="1" s="1"/>
  <c r="O54" i="1" s="1"/>
  <c r="K217" i="1"/>
  <c r="L217" i="1" s="1"/>
  <c r="M217" i="1" s="1"/>
  <c r="N217" i="1" s="1"/>
  <c r="O217" i="1" s="1"/>
  <c r="K249" i="1"/>
  <c r="L249" i="1" s="1"/>
  <c r="M249" i="1" s="1"/>
  <c r="N249" i="1" s="1"/>
  <c r="O249" i="1" s="1"/>
  <c r="K263" i="1"/>
  <c r="L263" i="1" s="1"/>
  <c r="M263" i="1" s="1"/>
  <c r="N263" i="1" s="1"/>
  <c r="O263" i="1" s="1"/>
  <c r="K12" i="1"/>
  <c r="L12" i="1" s="1"/>
  <c r="M12" i="1" s="1"/>
  <c r="N12" i="1" s="1"/>
  <c r="O12" i="1" s="1"/>
  <c r="K225" i="1"/>
  <c r="L225" i="1" s="1"/>
  <c r="M225" i="1" s="1"/>
  <c r="N225" i="1" s="1"/>
  <c r="O225" i="1" s="1"/>
  <c r="K329" i="1"/>
  <c r="L329" i="1" s="1"/>
  <c r="M329" i="1" s="1"/>
  <c r="N329" i="1" s="1"/>
  <c r="O329" i="1" s="1"/>
  <c r="K250" i="1"/>
  <c r="L250" i="1" s="1"/>
  <c r="M250" i="1" s="1"/>
  <c r="N250" i="1" s="1"/>
  <c r="O250" i="1" s="1"/>
  <c r="K138" i="1"/>
  <c r="L138" i="1" s="1"/>
  <c r="M138" i="1" s="1"/>
  <c r="N138" i="1" s="1"/>
  <c r="O138" i="1" s="1"/>
  <c r="K258" i="1"/>
  <c r="L258" i="1" s="1"/>
  <c r="M258" i="1" s="1"/>
  <c r="N258" i="1" s="1"/>
  <c r="O258" i="1" s="1"/>
  <c r="K336" i="1"/>
  <c r="L336" i="1" s="1"/>
  <c r="M336" i="1" s="1"/>
  <c r="N336" i="1" s="1"/>
  <c r="O336" i="1" s="1"/>
  <c r="K102" i="1"/>
  <c r="L102" i="1" s="1"/>
  <c r="M102" i="1" s="1"/>
  <c r="N102" i="1" s="1"/>
  <c r="O102" i="1" s="1"/>
  <c r="K175" i="1"/>
  <c r="L175" i="1" s="1"/>
  <c r="M175" i="1" s="1"/>
  <c r="N175" i="1" s="1"/>
  <c r="O175" i="1" s="1"/>
  <c r="K95" i="1"/>
  <c r="L95" i="1" s="1"/>
  <c r="M95" i="1" s="1"/>
  <c r="N95" i="1" s="1"/>
  <c r="O95" i="1" s="1"/>
  <c r="K292" i="1"/>
  <c r="L292" i="1" s="1"/>
  <c r="M292" i="1" s="1"/>
  <c r="N292" i="1" s="1"/>
  <c r="O292" i="1" s="1"/>
  <c r="K146" i="1"/>
  <c r="L146" i="1" s="1"/>
  <c r="M146" i="1" s="1"/>
  <c r="N146" i="1" s="1"/>
  <c r="O146" i="1" s="1"/>
  <c r="K294" i="1"/>
  <c r="L294" i="1" s="1"/>
  <c r="M294" i="1" s="1"/>
  <c r="N294" i="1" s="1"/>
  <c r="O294" i="1" s="1"/>
  <c r="K274" i="1"/>
  <c r="L274" i="1" s="1"/>
  <c r="M274" i="1" s="1"/>
  <c r="N274" i="1" s="1"/>
  <c r="O274" i="1" s="1"/>
  <c r="K109" i="1"/>
  <c r="L109" i="1" s="1"/>
  <c r="M109" i="1" s="1"/>
  <c r="N109" i="1" s="1"/>
  <c r="O109" i="1" s="1"/>
  <c r="K356" i="1"/>
  <c r="L356" i="1" s="1"/>
  <c r="M356" i="1" s="1"/>
  <c r="N356" i="1" s="1"/>
  <c r="O356" i="1" s="1"/>
  <c r="K38" i="1"/>
  <c r="L38" i="1" s="1"/>
  <c r="M38" i="1" s="1"/>
  <c r="N38" i="1" s="1"/>
  <c r="O38" i="1" s="1"/>
  <c r="K83" i="1"/>
  <c r="L83" i="1" s="1"/>
  <c r="M83" i="1" s="1"/>
  <c r="N83" i="1" s="1"/>
  <c r="O83" i="1" s="1"/>
  <c r="K299" i="1"/>
  <c r="L299" i="1" s="1"/>
  <c r="M299" i="1" s="1"/>
  <c r="N299" i="1" s="1"/>
  <c r="O299" i="1" s="1"/>
  <c r="K245" i="1"/>
  <c r="L245" i="1" s="1"/>
  <c r="M245" i="1" s="1"/>
  <c r="N245" i="1" s="1"/>
  <c r="O245" i="1" s="1"/>
  <c r="K157" i="1"/>
  <c r="L157" i="1" s="1"/>
  <c r="M157" i="1" s="1"/>
  <c r="N157" i="1" s="1"/>
  <c r="O157" i="1" s="1"/>
  <c r="K296" i="1"/>
  <c r="L296" i="1" s="1"/>
  <c r="M296" i="1" s="1"/>
  <c r="N296" i="1" s="1"/>
  <c r="O296" i="1" s="1"/>
  <c r="K148" i="1"/>
  <c r="L148" i="1" s="1"/>
  <c r="M148" i="1" s="1"/>
  <c r="N148" i="1" s="1"/>
  <c r="O148" i="1" s="1"/>
  <c r="K303" i="1"/>
  <c r="L303" i="1" s="1"/>
  <c r="M303" i="1" s="1"/>
  <c r="N303" i="1" s="1"/>
  <c r="O303" i="1" s="1"/>
  <c r="K152" i="1"/>
  <c r="L152" i="1" s="1"/>
  <c r="M152" i="1" s="1"/>
  <c r="N152" i="1" s="1"/>
  <c r="O152" i="1" s="1"/>
  <c r="K159" i="1"/>
  <c r="L159" i="1" s="1"/>
  <c r="M159" i="1" s="1"/>
  <c r="N159" i="1" s="1"/>
  <c r="O159" i="1" s="1"/>
  <c r="K198" i="1"/>
  <c r="L198" i="1" s="1"/>
  <c r="M198" i="1" s="1"/>
  <c r="N198" i="1" s="1"/>
  <c r="O198" i="1" s="1"/>
  <c r="K248" i="1"/>
  <c r="L248" i="1" s="1"/>
  <c r="M248" i="1" s="1"/>
  <c r="N248" i="1" s="1"/>
  <c r="O248" i="1" s="1"/>
  <c r="K357" i="1"/>
  <c r="L357" i="1" s="1"/>
  <c r="M357" i="1" s="1"/>
  <c r="N357" i="1" s="1"/>
  <c r="O357" i="1" s="1"/>
  <c r="K32" i="1"/>
  <c r="L32" i="1" s="1"/>
  <c r="M32" i="1" s="1"/>
  <c r="N32" i="1" s="1"/>
  <c r="O32" i="1" s="1"/>
  <c r="K96" i="1"/>
  <c r="L96" i="1" s="1"/>
  <c r="M96" i="1" s="1"/>
  <c r="N96" i="1" s="1"/>
  <c r="O96" i="1" s="1"/>
  <c r="K283" i="1"/>
  <c r="L283" i="1" s="1"/>
  <c r="M283" i="1" s="1"/>
  <c r="N283" i="1" s="1"/>
  <c r="O283" i="1" s="1"/>
  <c r="K155" i="1"/>
  <c r="L155" i="1" s="1"/>
  <c r="M155" i="1" s="1"/>
  <c r="N155" i="1" s="1"/>
  <c r="O155" i="1" s="1"/>
  <c r="K45" i="1"/>
  <c r="L45" i="1" s="1"/>
  <c r="M45" i="1" s="1"/>
  <c r="N45" i="1" s="1"/>
  <c r="O45" i="1" s="1"/>
  <c r="K147" i="1"/>
  <c r="L147" i="1" s="1"/>
  <c r="M147" i="1" s="1"/>
  <c r="N147" i="1" s="1"/>
  <c r="O147" i="1" s="1"/>
  <c r="K291" i="1"/>
  <c r="L291" i="1" s="1"/>
  <c r="M291" i="1" s="1"/>
  <c r="N291" i="1" s="1"/>
  <c r="O291" i="1" s="1"/>
  <c r="K287" i="1"/>
  <c r="L287" i="1" s="1"/>
  <c r="M287" i="1" s="1"/>
  <c r="N287" i="1" s="1"/>
  <c r="O287" i="1" s="1"/>
  <c r="K190" i="1"/>
  <c r="L190" i="1" s="1"/>
  <c r="M190" i="1" s="1"/>
  <c r="N190" i="1" s="1"/>
  <c r="O190" i="1" s="1"/>
  <c r="K9" i="1"/>
  <c r="L9" i="1" s="1"/>
  <c r="M9" i="1" s="1"/>
  <c r="N9" i="1" s="1"/>
  <c r="O9" i="1" s="1"/>
  <c r="K36" i="1"/>
  <c r="L36" i="1" s="1"/>
  <c r="M36" i="1" s="1"/>
  <c r="N36" i="1" s="1"/>
  <c r="O36" i="1" s="1"/>
  <c r="K182" i="1"/>
  <c r="L182" i="1" s="1"/>
  <c r="M182" i="1" s="1"/>
  <c r="N182" i="1" s="1"/>
  <c r="O182" i="1" s="1"/>
  <c r="K339" i="1"/>
  <c r="L339" i="1" s="1"/>
  <c r="M339" i="1" s="1"/>
  <c r="N339" i="1" s="1"/>
  <c r="O339" i="1" s="1"/>
  <c r="K304" i="1"/>
  <c r="L304" i="1" s="1"/>
  <c r="M304" i="1" s="1"/>
  <c r="N304" i="1" s="1"/>
  <c r="O304" i="1" s="1"/>
  <c r="K346" i="1"/>
  <c r="L346" i="1" s="1"/>
  <c r="M346" i="1" s="1"/>
  <c r="N346" i="1" s="1"/>
  <c r="O346" i="1" s="1"/>
  <c r="K230" i="1"/>
  <c r="L230" i="1" s="1"/>
  <c r="M230" i="1" s="1"/>
  <c r="N230" i="1" s="1"/>
  <c r="O230" i="1" s="1"/>
  <c r="K180" i="1"/>
  <c r="L180" i="1" s="1"/>
  <c r="M180" i="1" s="1"/>
  <c r="N180" i="1" s="1"/>
  <c r="O180" i="1" s="1"/>
  <c r="K323" i="1"/>
  <c r="L323" i="1" s="1"/>
  <c r="M323" i="1" s="1"/>
  <c r="N323" i="1" s="1"/>
  <c r="O323" i="1" s="1"/>
  <c r="K268" i="1"/>
  <c r="L268" i="1" s="1"/>
  <c r="M268" i="1" s="1"/>
  <c r="N268" i="1" s="1"/>
  <c r="O268" i="1" s="1"/>
  <c r="K75" i="1"/>
  <c r="L75" i="1" s="1"/>
  <c r="M75" i="1" s="1"/>
  <c r="N75" i="1" s="1"/>
  <c r="O75" i="1" s="1"/>
  <c r="K81" i="1"/>
  <c r="L81" i="1" s="1"/>
  <c r="M81" i="1" s="1"/>
  <c r="N81" i="1" s="1"/>
  <c r="O81" i="1" s="1"/>
  <c r="K212" i="1"/>
  <c r="L212" i="1" s="1"/>
  <c r="M212" i="1" s="1"/>
  <c r="N212" i="1" s="1"/>
  <c r="O212" i="1" s="1"/>
  <c r="K284" i="1"/>
  <c r="L284" i="1" s="1"/>
  <c r="M284" i="1" s="1"/>
  <c r="N284" i="1" s="1"/>
  <c r="O284" i="1" s="1"/>
  <c r="K110" i="1"/>
  <c r="L110" i="1" s="1"/>
  <c r="M110" i="1" s="1"/>
  <c r="N110" i="1" s="1"/>
  <c r="O110" i="1" s="1"/>
  <c r="K264" i="1"/>
  <c r="L264" i="1" s="1"/>
  <c r="M264" i="1" s="1"/>
  <c r="N264" i="1" s="1"/>
  <c r="O264" i="1" s="1"/>
  <c r="K275" i="1"/>
  <c r="L275" i="1" s="1"/>
  <c r="M275" i="1" s="1"/>
  <c r="N275" i="1" s="1"/>
  <c r="O275" i="1" s="1"/>
  <c r="K314" i="1"/>
  <c r="L314" i="1" s="1"/>
  <c r="M314" i="1" s="1"/>
  <c r="N314" i="1" s="1"/>
  <c r="O314" i="1" s="1"/>
  <c r="K133" i="1"/>
  <c r="L133" i="1" s="1"/>
  <c r="M133" i="1" s="1"/>
  <c r="N133" i="1" s="1"/>
  <c r="O133" i="1" s="1"/>
  <c r="K58" i="1"/>
  <c r="L58" i="1" s="1"/>
  <c r="M58" i="1" s="1"/>
  <c r="N58" i="1" s="1"/>
  <c r="O58" i="1" s="1"/>
  <c r="K150" i="1"/>
  <c r="L150" i="1" s="1"/>
  <c r="M150" i="1" s="1"/>
  <c r="N150" i="1" s="1"/>
  <c r="O150" i="1" s="1"/>
  <c r="K144" i="1"/>
  <c r="L144" i="1" s="1"/>
  <c r="M144" i="1" s="1"/>
  <c r="N144" i="1" s="1"/>
  <c r="O144" i="1" s="1"/>
  <c r="K178" i="1"/>
  <c r="L178" i="1" s="1"/>
  <c r="M178" i="1" s="1"/>
  <c r="N178" i="1" s="1"/>
  <c r="O178" i="1" s="1"/>
  <c r="K270" i="1"/>
  <c r="L270" i="1" s="1"/>
  <c r="M270" i="1" s="1"/>
  <c r="N270" i="1" s="1"/>
  <c r="O270" i="1" s="1"/>
  <c r="K321" i="1"/>
  <c r="L321" i="1" s="1"/>
  <c r="M321" i="1" s="1"/>
  <c r="N321" i="1" s="1"/>
  <c r="O321" i="1" s="1"/>
  <c r="K218" i="1"/>
  <c r="L218" i="1" s="1"/>
  <c r="M218" i="1" s="1"/>
  <c r="N218" i="1" s="1"/>
  <c r="O218" i="1" s="1"/>
  <c r="K71" i="1"/>
  <c r="L71" i="1" s="1"/>
  <c r="M71" i="1" s="1"/>
  <c r="N71" i="1" s="1"/>
  <c r="O71" i="1" s="1"/>
  <c r="K209" i="1"/>
  <c r="L209" i="1" s="1"/>
  <c r="M209" i="1" s="1"/>
  <c r="N209" i="1" s="1"/>
  <c r="O209" i="1" s="1"/>
  <c r="K202" i="1"/>
  <c r="L202" i="1" s="1"/>
  <c r="M202" i="1" s="1"/>
  <c r="N202" i="1" s="1"/>
  <c r="O202" i="1" s="1"/>
  <c r="K354" i="1"/>
  <c r="L354" i="1" s="1"/>
  <c r="M354" i="1" s="1"/>
  <c r="N354" i="1" s="1"/>
  <c r="O354" i="1" s="1"/>
  <c r="K82" i="1"/>
  <c r="L82" i="1" s="1"/>
  <c r="M82" i="1" s="1"/>
  <c r="N82" i="1" s="1"/>
  <c r="O82" i="1" s="1"/>
  <c r="K70" i="1"/>
  <c r="L70" i="1" s="1"/>
  <c r="M70" i="1" s="1"/>
  <c r="N70" i="1" s="1"/>
  <c r="O70" i="1" s="1"/>
  <c r="K90" i="1"/>
  <c r="L90" i="1" s="1"/>
  <c r="M90" i="1" s="1"/>
  <c r="N90" i="1" s="1"/>
  <c r="O90" i="1" s="1"/>
  <c r="K210" i="1"/>
  <c r="L210" i="1" s="1"/>
  <c r="M210" i="1" s="1"/>
  <c r="N210" i="1" s="1"/>
  <c r="O210" i="1" s="1"/>
  <c r="K126" i="1"/>
  <c r="L126" i="1" s="1"/>
  <c r="M126" i="1" s="1"/>
  <c r="N126" i="1" s="1"/>
  <c r="O126" i="1" s="1"/>
  <c r="K172" i="1"/>
  <c r="L172" i="1" s="1"/>
  <c r="M172" i="1" s="1"/>
  <c r="N172" i="1" s="1"/>
  <c r="O172" i="1" s="1"/>
  <c r="K204" i="1"/>
  <c r="L204" i="1" s="1"/>
  <c r="M204" i="1" s="1"/>
  <c r="N204" i="1" s="1"/>
  <c r="O204" i="1" s="1"/>
  <c r="K331" i="1"/>
  <c r="L331" i="1" s="1"/>
  <c r="M331" i="1" s="1"/>
  <c r="N331" i="1" s="1"/>
  <c r="O331" i="1" s="1"/>
  <c r="K358" i="1"/>
  <c r="L358" i="1" s="1"/>
  <c r="M358" i="1" s="1"/>
  <c r="N358" i="1" s="1"/>
  <c r="O358" i="1" s="1"/>
  <c r="K325" i="1"/>
  <c r="L325" i="1" s="1"/>
  <c r="M325" i="1" s="1"/>
  <c r="N325" i="1" s="1"/>
  <c r="O325" i="1" s="1"/>
  <c r="K231" i="1"/>
  <c r="L231" i="1" s="1"/>
  <c r="M231" i="1" s="1"/>
  <c r="N231" i="1" s="1"/>
  <c r="O231" i="1" s="1"/>
  <c r="K185" i="1"/>
  <c r="L185" i="1" s="1"/>
  <c r="M185" i="1" s="1"/>
  <c r="N185" i="1" s="1"/>
  <c r="O185" i="1" s="1"/>
  <c r="K285" i="1"/>
  <c r="L285" i="1" s="1"/>
  <c r="M285" i="1" s="1"/>
  <c r="N285" i="1" s="1"/>
  <c r="O285" i="1" s="1"/>
  <c r="K62" i="1"/>
  <c r="L62" i="1" s="1"/>
  <c r="M62" i="1" s="1"/>
  <c r="N62" i="1" s="1"/>
  <c r="O62" i="1" s="1"/>
  <c r="K322" i="1"/>
  <c r="L322" i="1" s="1"/>
  <c r="M322" i="1" s="1"/>
  <c r="N322" i="1" s="1"/>
  <c r="O322" i="1" s="1"/>
  <c r="K214" i="1"/>
  <c r="L214" i="1" s="1"/>
  <c r="M214" i="1" s="1"/>
  <c r="N214" i="1" s="1"/>
  <c r="O214" i="1" s="1"/>
  <c r="K135" i="1"/>
  <c r="L135" i="1" s="1"/>
  <c r="M135" i="1" s="1"/>
  <c r="N135" i="1" s="1"/>
  <c r="O135" i="1" s="1"/>
  <c r="K91" i="1"/>
  <c r="L91" i="1" s="1"/>
  <c r="M91" i="1" s="1"/>
  <c r="N91" i="1" s="1"/>
  <c r="O91" i="1" s="1"/>
  <c r="K26" i="1"/>
  <c r="L26" i="1" s="1"/>
  <c r="M26" i="1" s="1"/>
  <c r="N26" i="1" s="1"/>
  <c r="O26" i="1" s="1"/>
  <c r="K37" i="1"/>
  <c r="L37" i="1" s="1"/>
  <c r="M37" i="1" s="1"/>
  <c r="N37" i="1" s="1"/>
  <c r="O37" i="1" s="1"/>
  <c r="K197" i="1"/>
  <c r="L197" i="1" s="1"/>
  <c r="M197" i="1" s="1"/>
  <c r="N197" i="1" s="1"/>
  <c r="O197" i="1" s="1"/>
  <c r="K132" i="1"/>
  <c r="L132" i="1" s="1"/>
  <c r="M132" i="1" s="1"/>
  <c r="N132" i="1" s="1"/>
  <c r="O132" i="1" s="1"/>
  <c r="K278" i="1"/>
  <c r="L278" i="1" s="1"/>
  <c r="M278" i="1" s="1"/>
  <c r="N278" i="1" s="1"/>
  <c r="O278" i="1" s="1"/>
  <c r="K255" i="1"/>
  <c r="L255" i="1" s="1"/>
  <c r="M255" i="1" s="1"/>
  <c r="N255" i="1" s="1"/>
  <c r="O255" i="1" s="1"/>
  <c r="K13" i="1"/>
  <c r="L13" i="1" s="1"/>
  <c r="M13" i="1" s="1"/>
  <c r="N13" i="1" s="1"/>
  <c r="O13" i="1" s="1"/>
  <c r="K68" i="1"/>
  <c r="L68" i="1" s="1"/>
  <c r="M68" i="1" s="1"/>
  <c r="N68" i="1" s="1"/>
  <c r="O68" i="1" s="1"/>
  <c r="K161" i="1"/>
  <c r="L161" i="1" s="1"/>
  <c r="M161" i="1" s="1"/>
  <c r="N161" i="1" s="1"/>
  <c r="O161" i="1" s="1"/>
  <c r="K279" i="1"/>
  <c r="L279" i="1" s="1"/>
  <c r="M279" i="1" s="1"/>
  <c r="N279" i="1" s="1"/>
  <c r="O279" i="1" s="1"/>
  <c r="K351" i="1"/>
  <c r="L351" i="1" s="1"/>
  <c r="M351" i="1" s="1"/>
  <c r="N351" i="1" s="1"/>
  <c r="O351" i="1" s="1"/>
  <c r="M10" i="1" l="1"/>
  <c r="N10" i="1" s="1"/>
  <c r="O10" i="1" s="1"/>
  <c r="M14" i="1"/>
  <c r="N14" i="1" s="1"/>
  <c r="O14" i="1" s="1"/>
  <c r="N7" i="1"/>
  <c r="M365" i="1"/>
  <c r="L365" i="1"/>
  <c r="O7" i="1" l="1"/>
  <c r="N365" i="1"/>
  <c r="O365" i="1" s="1"/>
  <c r="P173" i="1" l="1"/>
  <c r="P365" i="1"/>
  <c r="P304" i="1"/>
  <c r="P172" i="1"/>
  <c r="P95" i="1"/>
  <c r="P41" i="1"/>
  <c r="P107" i="1"/>
  <c r="P317" i="1"/>
  <c r="P237" i="1"/>
  <c r="P156" i="1"/>
  <c r="P182" i="1"/>
  <c r="P56" i="1"/>
  <c r="P203" i="1"/>
  <c r="P253" i="1"/>
  <c r="P101" i="1"/>
  <c r="P246" i="1"/>
  <c r="P268" i="1"/>
  <c r="P84" i="1"/>
  <c r="P290" i="1"/>
  <c r="P55" i="1"/>
  <c r="P234" i="1"/>
  <c r="P359" i="1"/>
  <c r="P90" i="1"/>
  <c r="P336" i="1"/>
  <c r="P125" i="1"/>
  <c r="P215" i="1"/>
  <c r="P183" i="1"/>
  <c r="P86" i="1"/>
  <c r="P208" i="1"/>
  <c r="P190" i="1"/>
  <c r="P312" i="1"/>
  <c r="P177" i="1"/>
  <c r="P355" i="1"/>
  <c r="P332" i="1"/>
  <c r="P119" i="1"/>
  <c r="P358" i="1"/>
  <c r="P294" i="1"/>
  <c r="P306" i="1"/>
  <c r="P273" i="1"/>
  <c r="P104" i="1"/>
  <c r="P207" i="1"/>
  <c r="P97" i="1"/>
  <c r="P291" i="1"/>
  <c r="P334" i="1"/>
  <c r="P39" i="1"/>
  <c r="P320" i="1"/>
  <c r="P145" i="1"/>
  <c r="P293" i="1"/>
  <c r="P232" i="1"/>
  <c r="P29" i="1"/>
  <c r="P213" i="1"/>
  <c r="P160" i="1"/>
  <c r="P114" i="1"/>
  <c r="P216" i="1"/>
  <c r="P209" i="1"/>
  <c r="P225" i="1"/>
  <c r="P242" i="1"/>
  <c r="P19" i="1"/>
  <c r="P80" i="1"/>
  <c r="P20" i="1"/>
  <c r="P174" i="1"/>
  <c r="P155" i="1"/>
  <c r="P69" i="1"/>
  <c r="P128" i="1"/>
  <c r="P247" i="1"/>
  <c r="P310" i="1"/>
  <c r="P266" i="1"/>
  <c r="P36" i="1"/>
  <c r="P302" i="1"/>
  <c r="P51" i="1"/>
  <c r="P100" i="1"/>
  <c r="P89" i="1"/>
  <c r="P72" i="1"/>
  <c r="P321" i="1"/>
  <c r="P249" i="1"/>
  <c r="P67" i="1"/>
  <c r="P341" i="1"/>
  <c r="P73" i="1"/>
  <c r="P351" i="1"/>
  <c r="P32" i="1"/>
  <c r="P18" i="1"/>
  <c r="P120" i="1"/>
  <c r="P345" i="1"/>
  <c r="P40" i="1"/>
  <c r="P127" i="1"/>
  <c r="P82" i="1"/>
  <c r="P138" i="1"/>
  <c r="P78" i="1"/>
  <c r="P229" i="1"/>
  <c r="P42" i="1"/>
  <c r="P122" i="1"/>
  <c r="P255" i="1"/>
  <c r="P248" i="1"/>
  <c r="P79" i="1"/>
  <c r="P206" i="1"/>
  <c r="P348" i="1"/>
  <c r="P276" i="1"/>
  <c r="P50" i="1"/>
  <c r="P22" i="1"/>
  <c r="P92" i="1"/>
  <c r="P139" i="1"/>
  <c r="P286" i="1"/>
  <c r="P287" i="1"/>
  <c r="P300" i="1"/>
  <c r="P269" i="1"/>
  <c r="P236" i="1"/>
  <c r="P58" i="1"/>
  <c r="P143" i="1"/>
  <c r="P113" i="1"/>
  <c r="P189" i="1"/>
  <c r="P328" i="1"/>
  <c r="P278" i="1"/>
  <c r="P197" i="1"/>
  <c r="P152" i="1"/>
  <c r="P167" i="1"/>
  <c r="P153" i="1"/>
  <c r="P30" i="1"/>
  <c r="P63" i="1"/>
  <c r="P272" i="1"/>
  <c r="P283" i="1"/>
  <c r="P338" i="1"/>
  <c r="P243" i="1"/>
  <c r="P349" i="1"/>
  <c r="P188" i="1"/>
  <c r="P170" i="1"/>
  <c r="P275" i="1"/>
  <c r="P31" i="1"/>
  <c r="P261" i="1"/>
  <c r="P298" i="1"/>
  <c r="P61" i="1"/>
  <c r="P68" i="1"/>
  <c r="P296" i="1"/>
  <c r="P134" i="1"/>
  <c r="P187" i="1"/>
  <c r="P34" i="1"/>
  <c r="P318" i="1"/>
  <c r="P154" i="1"/>
  <c r="P178" i="1"/>
  <c r="P54" i="1"/>
  <c r="P265" i="1"/>
  <c r="P168" i="1"/>
  <c r="P129" i="1"/>
  <c r="P280" i="1"/>
  <c r="P214" i="1"/>
  <c r="P245" i="1"/>
  <c r="P85" i="1"/>
  <c r="P288" i="1"/>
  <c r="P44" i="1"/>
  <c r="P123" i="1"/>
  <c r="P45" i="1"/>
  <c r="P23" i="1"/>
  <c r="P235" i="1"/>
  <c r="P47" i="1"/>
  <c r="P270" i="1"/>
  <c r="P91" i="1"/>
  <c r="P240" i="1"/>
  <c r="P196" i="1"/>
  <c r="P64" i="1"/>
  <c r="P81" i="1"/>
  <c r="P227" i="1"/>
  <c r="P27" i="1"/>
  <c r="P301" i="1"/>
  <c r="P60" i="1"/>
  <c r="P212" i="1"/>
  <c r="P285" i="1"/>
  <c r="P38" i="1"/>
  <c r="P49" i="1"/>
  <c r="P140" i="1"/>
  <c r="P116" i="1"/>
  <c r="P194" i="1"/>
  <c r="P324" i="1"/>
  <c r="P303" i="1"/>
  <c r="P33" i="1"/>
  <c r="P335" i="1"/>
  <c r="P347" i="1"/>
  <c r="P131" i="1"/>
  <c r="P311" i="1"/>
  <c r="P323" i="1"/>
  <c r="P241" i="1"/>
  <c r="P130" i="1"/>
  <c r="P53" i="1"/>
  <c r="P76" i="1"/>
  <c r="P322" i="1"/>
  <c r="P325" i="1"/>
  <c r="P274" i="1"/>
  <c r="P21" i="1"/>
  <c r="P353" i="1"/>
  <c r="P158" i="1"/>
  <c r="P137" i="1"/>
  <c r="P239" i="1"/>
  <c r="P110" i="1"/>
  <c r="P66" i="1"/>
  <c r="P28" i="1"/>
  <c r="P211" i="1"/>
  <c r="P99" i="1"/>
  <c r="P204" i="1"/>
  <c r="P331" i="1"/>
  <c r="P146" i="1"/>
  <c r="P115" i="1"/>
  <c r="P200" i="1"/>
  <c r="P141" i="1"/>
  <c r="P77" i="1"/>
  <c r="P106" i="1"/>
  <c r="P94" i="1"/>
  <c r="P65" i="1"/>
  <c r="P352" i="1"/>
  <c r="P217" i="1"/>
  <c r="P316" i="1"/>
  <c r="P165" i="1"/>
  <c r="P144" i="1"/>
  <c r="P295" i="1"/>
  <c r="P339" i="1"/>
  <c r="P8" i="1"/>
  <c r="P219" i="1"/>
  <c r="P48" i="1"/>
  <c r="P297" i="1"/>
  <c r="P233" i="1"/>
  <c r="P126" i="1"/>
  <c r="P175" i="1"/>
  <c r="P87" i="1"/>
  <c r="P223" i="1"/>
  <c r="P221" i="1"/>
  <c r="P307" i="1"/>
  <c r="P37" i="1"/>
  <c r="P356" i="1"/>
  <c r="P15" i="1"/>
  <c r="P136" i="1"/>
  <c r="P166" i="1"/>
  <c r="P24" i="1"/>
  <c r="P279" i="1"/>
  <c r="P9" i="1"/>
  <c r="P282" i="1"/>
  <c r="P309" i="1"/>
  <c r="P330" i="1"/>
  <c r="P25" i="1"/>
  <c r="P299" i="1"/>
  <c r="P70" i="1"/>
  <c r="P258" i="1"/>
  <c r="P238" i="1"/>
  <c r="P252" i="1"/>
  <c r="P162" i="1"/>
  <c r="P228" i="1"/>
  <c r="P185" i="1"/>
  <c r="P230" i="1"/>
  <c r="P344" i="1"/>
  <c r="P342" i="1"/>
  <c r="P313" i="1"/>
  <c r="P121" i="1"/>
  <c r="P198" i="1"/>
  <c r="P354" i="1"/>
  <c r="P250" i="1"/>
  <c r="P46" i="1"/>
  <c r="P59" i="1"/>
  <c r="P319" i="1"/>
  <c r="P226" i="1"/>
  <c r="P10" i="1"/>
  <c r="P257" i="1"/>
  <c r="P224" i="1"/>
  <c r="P71" i="1"/>
  <c r="P12" i="1"/>
  <c r="P192" i="1"/>
  <c r="P210" i="1"/>
  <c r="P102" i="1"/>
  <c r="P161" i="1"/>
  <c r="P96" i="1"/>
  <c r="P179" i="1"/>
  <c r="P11" i="1"/>
  <c r="P186" i="1"/>
  <c r="P169" i="1"/>
  <c r="P132" i="1"/>
  <c r="P159" i="1"/>
  <c r="P164" i="1"/>
  <c r="P57" i="1"/>
  <c r="P205" i="1"/>
  <c r="P108" i="1"/>
  <c r="P333" i="1"/>
  <c r="P133" i="1"/>
  <c r="P199" i="1"/>
  <c r="P35" i="1"/>
  <c r="P117" i="1"/>
  <c r="P74" i="1"/>
  <c r="P147" i="1"/>
  <c r="P218" i="1"/>
  <c r="P263" i="1"/>
  <c r="P360" i="1"/>
  <c r="P277" i="1"/>
  <c r="P14" i="1"/>
  <c r="P150" i="1"/>
  <c r="P26" i="1"/>
  <c r="P148" i="1"/>
  <c r="P105" i="1"/>
  <c r="P171" i="1"/>
  <c r="P98" i="1"/>
  <c r="P363" i="1"/>
  <c r="P271" i="1"/>
  <c r="P264" i="1"/>
  <c r="P305" i="1"/>
  <c r="P176" i="1"/>
  <c r="P184" i="1"/>
  <c r="P254" i="1"/>
  <c r="P202" i="1"/>
  <c r="P13" i="1"/>
  <c r="P357" i="1"/>
  <c r="P193" i="1"/>
  <c r="P327" i="1"/>
  <c r="P259" i="1"/>
  <c r="P362" i="1"/>
  <c r="P361" i="1"/>
  <c r="P284" i="1"/>
  <c r="P151" i="1"/>
  <c r="P149" i="1"/>
  <c r="P118" i="1"/>
  <c r="P43" i="1"/>
  <c r="P62" i="1"/>
  <c r="P83" i="1"/>
  <c r="P88" i="1"/>
  <c r="P17" i="1"/>
  <c r="P281" i="1"/>
  <c r="P142" i="1"/>
  <c r="P337" i="1"/>
  <c r="P75" i="1"/>
  <c r="P124" i="1"/>
  <c r="P181" i="1"/>
  <c r="P343" i="1"/>
  <c r="P195" i="1"/>
  <c r="P220" i="1"/>
  <c r="P314" i="1"/>
  <c r="P16" i="1"/>
  <c r="P260" i="1"/>
  <c r="P222" i="1"/>
  <c r="P289" i="1"/>
  <c r="P329" i="1"/>
  <c r="P231" i="1"/>
  <c r="P109" i="1"/>
  <c r="P308" i="1"/>
  <c r="P112" i="1"/>
  <c r="P267" i="1"/>
  <c r="P103" i="1"/>
  <c r="P244" i="1"/>
  <c r="P180" i="1"/>
  <c r="P52" i="1"/>
  <c r="P93" i="1"/>
  <c r="P163" i="1"/>
  <c r="P315" i="1"/>
  <c r="P292" i="1"/>
  <c r="P135" i="1"/>
  <c r="P157" i="1"/>
  <c r="P201" i="1"/>
  <c r="P326" i="1"/>
  <c r="P340" i="1"/>
  <c r="P256" i="1"/>
  <c r="P262" i="1"/>
  <c r="P346" i="1"/>
  <c r="P191" i="1"/>
  <c r="P111" i="1"/>
  <c r="P350" i="1"/>
  <c r="P251" i="1"/>
  <c r="P7" i="1"/>
</calcChain>
</file>

<file path=xl/sharedStrings.xml><?xml version="1.0" encoding="utf-8"?>
<sst xmlns="http://schemas.openxmlformats.org/spreadsheetml/2006/main" count="500" uniqueCount="449">
  <si>
    <t>Nr</t>
  </si>
  <si>
    <t>Kommunenavn</t>
  </si>
  <si>
    <t>Skatter 2024</t>
  </si>
  <si>
    <t>Symmetrisk</t>
  </si>
  <si>
    <t>Skatt under 90% av landsgjennomsnittet</t>
  </si>
  <si>
    <t>Netto utjevn. 24</t>
  </si>
  <si>
    <t>Skatt og netto skatteutjevning</t>
  </si>
  <si>
    <t>Nto skatteutj.</t>
  </si>
  <si>
    <t>Endring fra 2023</t>
  </si>
  <si>
    <t>Innb.-</t>
  </si>
  <si>
    <t>Skatt 2023</t>
  </si>
  <si>
    <t>Korreksjon av inntektsutjevning</t>
  </si>
  <si>
    <t>1) Finansieringstrekk</t>
  </si>
  <si>
    <t>inntektsutjevning</t>
  </si>
  <si>
    <t>Tilleggskomp med 35%</t>
  </si>
  <si>
    <t>i prosent</t>
  </si>
  <si>
    <t>tall pr.</t>
  </si>
  <si>
    <t>for lavere skattesats formue</t>
  </si>
  <si>
    <t xml:space="preserve">   for perioden</t>
  </si>
  <si>
    <t>Pst av</t>
  </si>
  <si>
    <t>(trekk/komp 60%)</t>
  </si>
  <si>
    <t>Brutto</t>
  </si>
  <si>
    <t>Netto 1)</t>
  </si>
  <si>
    <t xml:space="preserve">(kol 5+9) </t>
  </si>
  <si>
    <t>(kol 1+10)</t>
  </si>
  <si>
    <t>pst av</t>
  </si>
  <si>
    <t>2024   2)</t>
  </si>
  <si>
    <t>Skatt</t>
  </si>
  <si>
    <t xml:space="preserve">Skatt </t>
  </si>
  <si>
    <t>1000 kr</t>
  </si>
  <si>
    <t>kr pr innb</t>
  </si>
  <si>
    <t>landsgj.</t>
  </si>
  <si>
    <t>kr.pr.innb.</t>
  </si>
  <si>
    <t>landsgj</t>
  </si>
  <si>
    <t>i 1000 kr</t>
  </si>
  <si>
    <t>Oslo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</si>
  <si>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</si>
  <si>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</si>
  <si>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</si>
  <si>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</si>
  <si>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</si>
  <si>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</si>
  <si>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</si>
  <si>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</si>
  <si>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</si>
  <si>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</si>
  <si>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</si>
  <si>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</si>
  <si>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</si>
  <si>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</si>
  <si>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</si>
  <si>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</si>
  <si>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</si>
  <si>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</si>
  <si>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</si>
  <si>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</si>
  <si>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</si>
  <si>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</si>
  <si>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</si>
  <si>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</si>
  <si>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</si>
  <si>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Ålesund*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</si>
  <si>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</si>
  <si>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</si>
  <si>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</si>
  <si>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</si>
  <si>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</si>
  <si>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</si>
  <si>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</si>
  <si>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</si>
  <si>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</si>
  <si>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</si>
  <si>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</si>
  <si>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</si>
  <si>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</si>
  <si>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</si>
  <si>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</si>
  <si>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</si>
  <si>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</si>
  <si>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</si>
  <si>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</si>
  <si>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</si>
  <si>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</si>
  <si>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</si>
  <si>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</si>
  <si>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Haram*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</si>
  <si>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</si>
  <si>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</si>
  <si>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</si>
  <si>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</si>
  <si>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</si>
  <si>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</si>
  <si>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</si>
  <si>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</si>
  <si>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</si>
  <si>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</si>
  <si>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</si>
  <si>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</si>
  <si>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</si>
  <si>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</si>
  <si>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</si>
  <si>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</si>
  <si>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</si>
  <si>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</si>
  <si>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</si>
  <si>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</si>
  <si>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</si>
  <si>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</si>
  <si>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</si>
  <si>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</si>
  <si>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</si>
  <si>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</si>
  <si>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</si>
  <si>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</si>
  <si>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</si>
  <si>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</si>
  <si>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</si>
  <si>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</si>
  <si>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</si>
  <si>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</si>
  <si>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</si>
  <si>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</si>
  <si>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</si>
  <si>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</si>
  <si>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</si>
  <si>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</si>
  <si>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Halden</t>
  </si>
  <si>
    <t>Moss</t>
  </si>
  <si>
    <t>Sarpsborg</t>
  </si>
  <si>
    <t>Fredrikstad</t>
  </si>
  <si>
    <t>Hvaler</t>
  </si>
  <si>
    <t>Råde</t>
  </si>
  <si>
    <t>Våler (Østfold)</t>
  </si>
  <si>
    <t>Skiptvet</t>
  </si>
  <si>
    <t>Indre Østfold</t>
  </si>
  <si>
    <t>Rakkestad</t>
  </si>
  <si>
    <t>Marker</t>
  </si>
  <si>
    <t>Aremark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</si>
  <si>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</si>
  <si>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</si>
  <si>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</si>
  <si>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</si>
  <si>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</si>
  <si>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</si>
  <si>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</si>
  <si>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</si>
  <si>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</si>
  <si>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</si>
  <si>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</si>
  <si>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</si>
  <si>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</si>
  <si>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</si>
  <si>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</si>
  <si>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</si>
  <si>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</si>
  <si>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</si>
  <si>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</si>
  <si>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</si>
  <si>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</si>
  <si>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</si>
  <si>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</si>
  <si>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</si>
  <si>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</si>
  <si>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</si>
  <si>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</si>
  <si>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</si>
  <si>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</si>
  <si>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</si>
  <si>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</si>
  <si>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</si>
  <si>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</si>
  <si>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</si>
  <si>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</si>
  <si>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</si>
  <si>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</si>
  <si>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</si>
  <si>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</si>
  <si>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Kongsvinger</t>
  </si>
  <si>
    <t>Hamar</t>
  </si>
  <si>
    <t>Lillehammer</t>
  </si>
  <si>
    <t>Gjøvik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</si>
  <si>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</si>
  <si>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</si>
  <si>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</si>
  <si>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</si>
  <si>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</si>
  <si>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</si>
  <si>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</si>
  <si>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</si>
  <si>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</si>
  <si>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</si>
  <si>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</si>
  <si>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</si>
  <si>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</si>
  <si>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</si>
  <si>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</si>
  <si>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</si>
  <si>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</si>
  <si>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</si>
  <si>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</si>
  <si>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</si>
  <si>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</si>
  <si>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</si>
  <si>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</si>
  <si>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</si>
  <si>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</si>
  <si>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</si>
  <si>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</si>
  <si>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</si>
  <si>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</si>
  <si>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</si>
  <si>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</si>
  <si>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</si>
  <si>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</si>
  <si>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</si>
  <si>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</si>
  <si>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</si>
  <si>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</si>
  <si>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</si>
  <si>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</si>
  <si>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</si>
  <si>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</si>
  <si>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</si>
  <si>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Horten</t>
  </si>
  <si>
    <t>Holmestrand</t>
  </si>
  <si>
    <t>Tønsberg</t>
  </si>
  <si>
    <t>Sandefjord</t>
  </si>
  <si>
    <t>Larvik</t>
  </si>
  <si>
    <t>Færder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</si>
  <si>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</si>
  <si>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</si>
  <si>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</si>
  <si>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</si>
  <si>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</si>
  <si>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</si>
  <si>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</si>
  <si>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</si>
  <si>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</si>
  <si>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</si>
  <si>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</si>
  <si>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</si>
  <si>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</si>
  <si>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</si>
  <si>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</si>
  <si>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</si>
  <si>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</si>
  <si>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</si>
  <si>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</si>
  <si>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</si>
  <si>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Kristiansand</t>
  </si>
  <si>
    <t>Lindesnes</t>
  </si>
  <si>
    <t>Farsund</t>
  </si>
  <si>
    <t>Flekkefjord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</si>
  <si>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</si>
  <si>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</si>
  <si>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</si>
  <si>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</si>
  <si>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</si>
  <si>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</si>
  <si>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</si>
  <si>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</si>
  <si>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</si>
  <si>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</si>
  <si>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</si>
  <si>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</si>
  <si>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Vennesla</t>
  </si>
  <si>
    <t>Åseral</t>
  </si>
  <si>
    <t>Lyngdal</t>
  </si>
  <si>
    <t>Hægebostad</t>
  </si>
  <si>
    <t>Kvinesdal</t>
  </si>
  <si>
    <t>Sirdal</t>
  </si>
  <si>
    <t>Bergen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</si>
  <si>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</si>
  <si>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</si>
  <si>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</si>
  <si>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</si>
  <si>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</si>
  <si>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</si>
  <si>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</si>
  <si>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</si>
  <si>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</si>
  <si>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</si>
  <si>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</si>
  <si>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</si>
  <si>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</si>
  <si>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</si>
  <si>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</si>
  <si>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</si>
  <si>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</si>
  <si>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</si>
  <si>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</si>
  <si>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</si>
  <si>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</si>
  <si>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</si>
  <si>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</si>
  <si>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</si>
  <si>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</si>
  <si>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</si>
  <si>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</si>
  <si>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</si>
  <si>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</si>
  <si>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</si>
  <si>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</si>
  <si>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</si>
  <si>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</si>
  <si>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</si>
  <si>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</si>
  <si>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</si>
  <si>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</si>
  <si>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</si>
  <si>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</si>
  <si>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</si>
  <si>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</si>
  <si>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</si>
  <si>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Trondheim</t>
  </si>
  <si>
    <t>Steinkjer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</si>
  <si>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</si>
  <si>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</si>
  <si>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</si>
  <si>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</si>
  <si>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</si>
  <si>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</si>
  <si>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</si>
  <si>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</si>
  <si>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</si>
  <si>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</si>
  <si>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</si>
  <si>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</si>
  <si>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</si>
  <si>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</si>
  <si>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</si>
  <si>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</si>
  <si>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</si>
  <si>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</si>
  <si>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Snåsa</t>
  </si>
  <si>
    <t>Lierne</t>
  </si>
  <si>
    <t>Røyrvik</t>
  </si>
  <si>
    <t>Namsskogan</t>
  </si>
  <si>
    <t>Grong</t>
  </si>
  <si>
    <t>Høylandet</t>
  </si>
  <si>
    <t>Overhalla</t>
  </si>
  <si>
    <t>Flatanger</t>
  </si>
  <si>
    <t>Leka</t>
  </si>
  <si>
    <t>Inderøy</t>
  </si>
  <si>
    <t>Indre Fosen</t>
  </si>
  <si>
    <t>Heim</t>
  </si>
  <si>
    <t>Hitra</t>
  </si>
  <si>
    <t>Ørland</t>
  </si>
  <si>
    <t>Åfjord</t>
  </si>
  <si>
    <t>Orkland</t>
  </si>
  <si>
    <t>Nærøysund</t>
  </si>
  <si>
    <t>Rindal</t>
  </si>
  <si>
    <t>Tromsø</t>
  </si>
  <si>
    <t>Harstad</t>
  </si>
  <si>
    <t>Kvæfjord</t>
  </si>
  <si>
    <t>Tjeldsund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</si>
  <si>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</si>
  <si>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</si>
  <si>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</si>
  <si>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</si>
  <si>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</si>
  <si>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</si>
  <si>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</si>
  <si>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</si>
  <si>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</si>
  <si>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</si>
  <si>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</si>
  <si>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</si>
  <si>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</si>
  <si>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</si>
  <si>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</si>
  <si>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</si>
  <si>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</si>
  <si>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Alta</t>
  </si>
  <si>
    <t>Hammerfest</t>
  </si>
  <si>
    <t>Sør-Varanger</t>
  </si>
  <si>
    <t>Vadsø</t>
  </si>
  <si>
    <t>Karasjok</t>
  </si>
  <si>
    <t>Kautokeino</t>
  </si>
  <si>
    <t>Loppa</t>
  </si>
  <si>
    <t>Hasvik</t>
  </si>
  <si>
    <t>Måsøy</t>
  </si>
  <si>
    <t>Nordkapp</t>
  </si>
  <si>
    <t>Porsanger</t>
  </si>
  <si>
    <t>Lebesby</t>
  </si>
  <si>
    <t>Gamvik</t>
  </si>
  <si>
    <t>Tana</t>
  </si>
  <si>
    <t>Berlevåg</t>
  </si>
  <si>
    <t>Båtsfjord</t>
  </si>
  <si>
    <t>Vardø</t>
  </si>
  <si>
    <t>Nesseby</t>
  </si>
  <si>
    <t>Hele landet</t>
  </si>
  <si>
    <t>1)</t>
  </si>
  <si>
    <t>Trekk for finansiering av inntektsutjevningen - kr pr innb:</t>
  </si>
  <si>
    <t xml:space="preserve">Finansieringstrekk i prosent av samlet skatteinngang </t>
  </si>
  <si>
    <t>2)</t>
  </si>
  <si>
    <t>Utbetales/trekkes ved 1. termin rammetilskudd i januar 2025</t>
  </si>
  <si>
    <t xml:space="preserve">*Skatteinntekter for Ålesund og Haram kommune er korrigert for tidligere skatteår som blir bokført i 2024. Haram kommune skal ha en andel av disse skatteinntektene. Andelen skatteinntekter for tidligere år er fordelt med 12,84 prosent til Haram, og 87,16 prosent til Ålesund kommune. </t>
  </si>
  <si>
    <t>Skatt 2024</t>
  </si>
  <si>
    <t>Skatteutjevning (87,5 pst utjevning)</t>
  </si>
  <si>
    <t>Skatt og netto skatteutjevning 2024</t>
  </si>
  <si>
    <t>Netto skatte-</t>
  </si>
  <si>
    <t>Endring fra i fjor</t>
  </si>
  <si>
    <t>utjevning for</t>
  </si>
  <si>
    <t>1.1.2024</t>
  </si>
  <si>
    <t xml:space="preserve">skatt </t>
  </si>
  <si>
    <t>Nr.</t>
  </si>
  <si>
    <t>Fylkeskommune</t>
  </si>
  <si>
    <t>1000 kr   1)</t>
  </si>
  <si>
    <t>i kr pr innb.</t>
  </si>
  <si>
    <t>kr pr innb.</t>
  </si>
  <si>
    <t>Rogaland</t>
  </si>
  <si>
    <t>Møre og Romsdal</t>
  </si>
  <si>
    <t>Nordland</t>
  </si>
  <si>
    <t>Østfold</t>
  </si>
  <si>
    <t>Akershus</t>
  </si>
  <si>
    <t>Buskerud</t>
  </si>
  <si>
    <t>Innlandet</t>
  </si>
  <si>
    <t>Vestfold</t>
  </si>
  <si>
    <t>Telemark</t>
  </si>
  <si>
    <t>Agder</t>
  </si>
  <si>
    <t>Vestland</t>
  </si>
  <si>
    <t>Trøndelag</t>
  </si>
  <si>
    <t>Troms</t>
  </si>
  <si>
    <t>Finnmark</t>
  </si>
  <si>
    <t>Alle tall i 1000 kr</t>
  </si>
  <si>
    <t>2022 -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</si>
  <si>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</si>
  <si>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</si>
  <si>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</si>
  <si>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</si>
  <si>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</si>
  <si>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</si>
  <si>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</si>
  <si>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</si>
  <si>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</si>
  <si>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</si>
  <si>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</si>
  <si>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</si>
  <si>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Folketall 1.1.2024</t>
  </si>
  <si>
    <t>Anslag NB2024</t>
  </si>
  <si>
    <t>Anslag RNB2024</t>
  </si>
  <si>
    <t>Anslag NB2025</t>
  </si>
  <si>
    <t>Pst-vis endring</t>
  </si>
  <si>
    <t>fra året før</t>
  </si>
  <si>
    <t>Analyse pr måned:</t>
  </si>
  <si>
    <t>endring 23-24</t>
  </si>
  <si>
    <t>Hele året</t>
  </si>
  <si>
    <t>Jan-nov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</si>
</sst>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??_ ;_ @_ "/>
    <numFmt numFmtId="165" formatCode="&quot;kr&quot;\ #,##0.00;&quot;kr&quot;\ \-#,##0.00"/>
    <numFmt numFmtId="166" formatCode="_ * #,##0.00000000_ ;_ * \-#,##0.00000000_ ;_ * &quot;-&quot;??_ ;_ @_ "/>
    <numFmt numFmtId="167" formatCode="0.0\ %"/>
    <numFmt numFmtId="168" formatCode="_-* #,##0_-;\-* #,##0_-;_-* &quot;-&quot;??_-;_-@_-"/>
    <numFmt numFmtId="169" formatCode="&quot; &quot;#,##0.00&quot; &quot;;&quot; -&quot;#,##0.00&quot; &quot;;&quot; -&quot;00&quot; &quot;;&quot; &quot;@&quot; &quot;"/>
    <numFmt numFmtId="170" formatCode="#,##0_ ;\-#,##0\ "/>
    <numFmt numFmtId="171" formatCode="_ * #,##0.00_ ;_ * \-#,##0.00_ ;_ * &quot;-&quot;??_ ;_ @_ "/>
    <numFmt numFmtId="172" formatCode="&quot;kr&quot;\ #,##0;&quot;kr&quot;\ \-#,##0"/>
    <numFmt numFmtId="173" formatCode="0000"/>
    <numFmt numFmtId="174" formatCode="_ * #,##0.0_ ;_ * \-#,##0.0_ ;_ * &quot;-&quot;??_ ;_ @_ "/>
    <numFmt numFmtId="175" formatCode="_(* #,##0.00_);_(* \(#,##0.0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ms Rmn"/>
    </font>
    <font>
      <sz val="10"/>
      <name val="MS Sans Serif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1"/>
      <color rgb="FF0070C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i/>
      <sz val="9"/>
      <name val="Times New Roman"/>
      <family val="1"/>
    </font>
    <font>
      <sz val="10"/>
      <color rgb="FFFF000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B050"/>
      <name val="Calibri"/>
      <family val="2"/>
    </font>
    <font>
      <sz val="9"/>
      <color rgb="FF00B050"/>
      <name val="Calibri"/>
      <family val="2"/>
    </font>
    <font>
      <sz val="10"/>
      <color rgb="FF000000"/>
      <name val="DepCentury Old Style"/>
      <family val="1"/>
    </font>
    <font>
      <i/>
      <sz val="11"/>
      <color theme="1"/>
      <name val="Calibri Light"/>
      <family val="2"/>
      <scheme val="major"/>
    </font>
    <font>
      <sz val="11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gray0625"/>
    </fill>
    <fill>
      <patternFill patternType="gray0625"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gray0625">
        <bgColor theme="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" fontId="4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12" fillId="0" borderId="0"/>
    <xf numFmtId="169" fontId="12" fillId="0" borderId="0" applyFont="0" applyFill="0" applyBorder="0" applyAlignment="0" applyProtection="0"/>
    <xf numFmtId="0" fontId="13" fillId="0" borderId="0" applyNumberFormat="0" applyBorder="0" applyProtection="0"/>
    <xf numFmtId="0" fontId="3" fillId="0" borderId="0"/>
    <xf numFmtId="171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1" fillId="0" borderId="0"/>
  </cellStyleXfs>
  <cellXfs count="273">
    <xf numFmtId="0" fontId="0" fillId="0" borderId="0" xfId="0"/>
    <xf numFmtId="3" fontId="0" fillId="0" borderId="0" xfId="0" applyNumberFormat="1"/>
    <xf numFmtId="0" fontId="6" fillId="0" borderId="1" xfId="2" applyFont="1" applyBorder="1" applyAlignment="1">
      <alignment horizontal="left"/>
    </xf>
    <xf numFmtId="0" fontId="6" fillId="0" borderId="0" xfId="2" applyFont="1" applyAlignment="1">
      <alignment horizontal="centerContinuous"/>
    </xf>
    <xf numFmtId="0" fontId="7" fillId="0" borderId="0" xfId="2" applyFont="1" applyAlignment="1">
      <alignment horizontal="center"/>
    </xf>
    <xf numFmtId="0" fontId="8" fillId="3" borderId="3" xfId="2" applyFont="1" applyFill="1" applyBorder="1" applyAlignment="1">
      <alignment horizontal="right"/>
    </xf>
    <xf numFmtId="0" fontId="8" fillId="3" borderId="3" xfId="2" applyFont="1" applyFill="1" applyBorder="1" applyAlignment="1">
      <alignment horizontal="center"/>
    </xf>
    <xf numFmtId="164" fontId="6" fillId="0" borderId="0" xfId="1" applyNumberFormat="1" applyFont="1"/>
    <xf numFmtId="0" fontId="17" fillId="3" borderId="3" xfId="2" applyFont="1" applyFill="1" applyBorder="1" applyAlignment="1">
      <alignment horizontal="center"/>
    </xf>
    <xf numFmtId="0" fontId="9" fillId="0" borderId="0" xfId="2" applyFont="1"/>
    <xf numFmtId="0" fontId="17" fillId="0" borderId="0" xfId="2" applyFont="1" applyAlignment="1">
      <alignment horizontal="right"/>
    </xf>
    <xf numFmtId="0" fontId="14" fillId="0" borderId="0" xfId="2" applyFont="1"/>
    <xf numFmtId="0" fontId="18" fillId="8" borderId="0" xfId="0" applyFont="1" applyFill="1"/>
    <xf numFmtId="173" fontId="9" fillId="0" borderId="0" xfId="2" applyNumberFormat="1" applyFont="1"/>
    <xf numFmtId="0" fontId="0" fillId="8" borderId="0" xfId="0" applyFill="1"/>
    <xf numFmtId="164" fontId="16" fillId="0" borderId="0" xfId="0" applyNumberFormat="1" applyFont="1"/>
    <xf numFmtId="0" fontId="10" fillId="0" borderId="4" xfId="2" applyFont="1" applyBorder="1"/>
    <xf numFmtId="0" fontId="9" fillId="0" borderId="4" xfId="2" applyFont="1" applyBorder="1"/>
    <xf numFmtId="3" fontId="0" fillId="8" borderId="4" xfId="0" applyNumberFormat="1" applyFill="1" applyBorder="1"/>
    <xf numFmtId="1" fontId="6" fillId="0" borderId="0" xfId="9" applyNumberFormat="1" applyFont="1"/>
    <xf numFmtId="0" fontId="6" fillId="0" borderId="0" xfId="9" applyFont="1"/>
    <xf numFmtId="0" fontId="16" fillId="0" borderId="0" xfId="0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0" applyFont="1"/>
    <xf numFmtId="164" fontId="0" fillId="0" borderId="0" xfId="0" applyNumberFormat="1"/>
    <xf numFmtId="3" fontId="16" fillId="0" borderId="0" xfId="0" applyNumberFormat="1" applyFont="1"/>
    <xf numFmtId="0" fontId="0" fillId="0" borderId="3" xfId="0" applyBorder="1"/>
    <xf numFmtId="167" fontId="0" fillId="0" borderId="0" xfId="5" applyNumberFormat="1" applyFont="1" applyBorder="1"/>
    <xf numFmtId="3" fontId="6" fillId="0" borderId="0" xfId="11" applyNumberFormat="1" applyFont="1" applyFill="1"/>
    <xf numFmtId="0" fontId="1" fillId="0" borderId="0" xfId="0" applyFont="1"/>
    <xf numFmtId="164" fontId="19" fillId="0" borderId="5" xfId="1" applyNumberFormat="1" applyFont="1" applyBorder="1"/>
    <xf numFmtId="164" fontId="1" fillId="0" borderId="0" xfId="0" applyNumberFormat="1" applyFont="1"/>
    <xf numFmtId="0" fontId="19" fillId="0" borderId="0" xfId="0" applyFont="1"/>
    <xf numFmtId="164" fontId="19" fillId="0" borderId="0" xfId="0" applyNumberFormat="1" applyFont="1"/>
    <xf numFmtId="164" fontId="6" fillId="0" borderId="1" xfId="1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167" fontId="6" fillId="0" borderId="0" xfId="5" applyNumberFormat="1" applyFont="1"/>
    <xf numFmtId="164" fontId="6" fillId="0" borderId="0" xfId="1" applyNumberFormat="1" applyFont="1" applyBorder="1"/>
    <xf numFmtId="167" fontId="6" fillId="0" borderId="0" xfId="5" applyNumberFormat="1" applyFont="1" applyBorder="1"/>
    <xf numFmtId="164" fontId="6" fillId="0" borderId="0" xfId="11" applyNumberFormat="1" applyFont="1"/>
    <xf numFmtId="164" fontId="6" fillId="0" borderId="6" xfId="1" applyNumberFormat="1" applyFont="1" applyBorder="1"/>
    <xf numFmtId="164" fontId="6" fillId="0" borderId="0" xfId="1" applyNumberFormat="1" applyFont="1" applyFill="1" applyBorder="1"/>
    <xf numFmtId="164" fontId="21" fillId="0" borderId="0" xfId="0" applyNumberFormat="1" applyFont="1"/>
    <xf numFmtId="0" fontId="6" fillId="0" borderId="0" xfId="0" applyFont="1"/>
    <xf numFmtId="1" fontId="0" fillId="0" borderId="0" xfId="0" applyNumberFormat="1"/>
    <xf numFmtId="3" fontId="6" fillId="0" borderId="0" xfId="3" applyNumberFormat="1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/>
    <xf numFmtId="3" fontId="6" fillId="8" borderId="1" xfId="3" applyNumberFormat="1" applyFont="1" applyFill="1" applyBorder="1" applyAlignment="1">
      <alignment horizontal="center"/>
    </xf>
    <xf numFmtId="3" fontId="6" fillId="9" borderId="0" xfId="3" applyNumberFormat="1" applyFont="1" applyFill="1" applyBorder="1" applyAlignment="1">
      <alignment horizontal="center"/>
    </xf>
    <xf numFmtId="0" fontId="22" fillId="10" borderId="3" xfId="2" applyFont="1" applyFill="1" applyBorder="1" applyAlignment="1">
      <alignment horizontal="center"/>
    </xf>
    <xf numFmtId="164" fontId="6" fillId="0" borderId="0" xfId="7" applyNumberFormat="1" applyFont="1"/>
    <xf numFmtId="164" fontId="6" fillId="0" borderId="0" xfId="10" applyNumberFormat="1" applyFont="1"/>
    <xf numFmtId="3" fontId="6" fillId="0" borderId="0" xfId="3" applyNumberFormat="1" applyFont="1"/>
    <xf numFmtId="164" fontId="2" fillId="0" borderId="0" xfId="7" applyNumberFormat="1" applyFont="1"/>
    <xf numFmtId="174" fontId="6" fillId="0" borderId="0" xfId="7" applyNumberFormat="1" applyFont="1"/>
    <xf numFmtId="167" fontId="7" fillId="0" borderId="0" xfId="5" applyNumberFormat="1" applyFont="1" applyFill="1"/>
    <xf numFmtId="164" fontId="6" fillId="0" borderId="4" xfId="7" applyNumberFormat="1" applyFont="1" applyBorder="1"/>
    <xf numFmtId="167" fontId="6" fillId="0" borderId="4" xfId="5" applyNumberFormat="1" applyFont="1" applyBorder="1"/>
    <xf numFmtId="174" fontId="6" fillId="0" borderId="4" xfId="7" applyNumberFormat="1" applyFont="1" applyBorder="1"/>
    <xf numFmtId="3" fontId="6" fillId="0" borderId="4" xfId="3" applyNumberFormat="1" applyFont="1" applyBorder="1"/>
    <xf numFmtId="164" fontId="7" fillId="0" borderId="4" xfId="7" applyNumberFormat="1" applyFont="1" applyFill="1" applyBorder="1"/>
    <xf numFmtId="3" fontId="6" fillId="8" borderId="0" xfId="0" applyNumberFormat="1" applyFont="1" applyFill="1"/>
    <xf numFmtId="0" fontId="23" fillId="0" borderId="0" xfId="0" applyFont="1" applyAlignment="1">
      <alignment horizontal="right"/>
    </xf>
    <xf numFmtId="0" fontId="23" fillId="0" borderId="0" xfId="0" applyFont="1"/>
    <xf numFmtId="10" fontId="0" fillId="0" borderId="0" xfId="0" applyNumberFormat="1"/>
    <xf numFmtId="0" fontId="24" fillId="0" borderId="1" xfId="2" applyFont="1" applyBorder="1" applyAlignment="1">
      <alignment horizontal="left"/>
    </xf>
    <xf numFmtId="0" fontId="25" fillId="0" borderId="1" xfId="2" applyFont="1" applyBorder="1" applyAlignment="1">
      <alignment horizontal="center"/>
    </xf>
    <xf numFmtId="0" fontId="25" fillId="0" borderId="1" xfId="2" applyFont="1" applyBorder="1" applyAlignment="1">
      <alignment horizontal="center" wrapText="1"/>
    </xf>
    <xf numFmtId="3" fontId="24" fillId="2" borderId="1" xfId="3" applyNumberFormat="1" applyFont="1" applyFill="1" applyBorder="1" applyAlignment="1">
      <alignment horizontal="center"/>
    </xf>
    <xf numFmtId="3" fontId="24" fillId="0" borderId="1" xfId="3" applyNumberFormat="1" applyFont="1" applyFill="1" applyBorder="1" applyAlignment="1">
      <alignment horizontal="center"/>
    </xf>
    <xf numFmtId="3" fontId="24" fillId="2" borderId="0" xfId="3" applyNumberFormat="1" applyFont="1" applyFill="1" applyBorder="1" applyAlignment="1">
      <alignment horizontal="center"/>
    </xf>
    <xf numFmtId="164" fontId="24" fillId="0" borderId="0" xfId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Continuous"/>
    </xf>
    <xf numFmtId="3" fontId="24" fillId="0" borderId="0" xfId="3" quotePrefix="1" applyNumberFormat="1" applyFont="1" applyFill="1" applyBorder="1" applyAlignment="1">
      <alignment horizontal="center"/>
    </xf>
    <xf numFmtId="165" fontId="25" fillId="2" borderId="2" xfId="2" applyNumberFormat="1" applyFont="1" applyFill="1" applyBorder="1" applyAlignment="1">
      <alignment horizontal="left"/>
    </xf>
    <xf numFmtId="166" fontId="24" fillId="0" borderId="0" xfId="1" applyNumberFormat="1" applyFont="1" applyFill="1" applyBorder="1" applyAlignment="1">
      <alignment horizontal="center"/>
    </xf>
    <xf numFmtId="0" fontId="26" fillId="3" borderId="3" xfId="2" applyFont="1" applyFill="1" applyBorder="1" applyAlignment="1">
      <alignment horizontal="right"/>
    </xf>
    <xf numFmtId="0" fontId="26" fillId="3" borderId="3" xfId="2" applyFont="1" applyFill="1" applyBorder="1" applyAlignment="1">
      <alignment horizontal="center"/>
    </xf>
    <xf numFmtId="0" fontId="26" fillId="7" borderId="3" xfId="2" applyFont="1" applyFill="1" applyBorder="1" applyAlignment="1">
      <alignment horizontal="center"/>
    </xf>
    <xf numFmtId="0" fontId="26" fillId="4" borderId="3" xfId="2" applyFont="1" applyFill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8" fillId="5" borderId="0" xfId="0" applyFont="1" applyFill="1"/>
    <xf numFmtId="168" fontId="24" fillId="0" borderId="0" xfId="1" applyNumberFormat="1" applyFont="1" applyBorder="1"/>
    <xf numFmtId="9" fontId="28" fillId="0" borderId="0" xfId="5" applyFont="1"/>
    <xf numFmtId="164" fontId="24" fillId="0" borderId="0" xfId="1" applyNumberFormat="1" applyFont="1"/>
    <xf numFmtId="164" fontId="28" fillId="0" borderId="0" xfId="0" applyNumberFormat="1" applyFont="1"/>
    <xf numFmtId="167" fontId="28" fillId="0" borderId="0" xfId="5" applyNumberFormat="1" applyFont="1"/>
    <xf numFmtId="170" fontId="29" fillId="0" borderId="0" xfId="1" applyNumberFormat="1" applyFont="1"/>
    <xf numFmtId="3" fontId="24" fillId="2" borderId="0" xfId="8" applyNumberFormat="1" applyFont="1" applyFill="1" applyBorder="1" applyAlignment="1" applyProtection="1">
      <alignment horizontal="right"/>
    </xf>
    <xf numFmtId="167" fontId="28" fillId="0" borderId="0" xfId="5" applyNumberFormat="1" applyFont="1" applyFill="1"/>
    <xf numFmtId="167" fontId="24" fillId="0" borderId="0" xfId="5" applyNumberFormat="1" applyFont="1" applyFill="1"/>
    <xf numFmtId="0" fontId="29" fillId="0" borderId="4" xfId="0" applyFont="1" applyBorder="1"/>
    <xf numFmtId="3" fontId="29" fillId="0" borderId="4" xfId="0" applyNumberFormat="1" applyFont="1" applyBorder="1"/>
    <xf numFmtId="164" fontId="29" fillId="0" borderId="4" xfId="0" applyNumberFormat="1" applyFont="1" applyBorder="1"/>
    <xf numFmtId="3" fontId="31" fillId="2" borderId="0" xfId="3" applyNumberFormat="1" applyFont="1" applyFill="1" applyBorder="1"/>
    <xf numFmtId="4" fontId="31" fillId="2" borderId="0" xfId="1" applyNumberFormat="1" applyFont="1" applyFill="1" applyBorder="1"/>
    <xf numFmtId="10" fontId="28" fillId="0" borderId="0" xfId="0" applyNumberFormat="1" applyFont="1"/>
    <xf numFmtId="0" fontId="32" fillId="2" borderId="0" xfId="0" applyFont="1" applyFill="1" applyAlignment="1">
      <alignment horizontal="right"/>
    </xf>
    <xf numFmtId="0" fontId="31" fillId="2" borderId="0" xfId="2" applyFont="1" applyFill="1"/>
    <xf numFmtId="167" fontId="31" fillId="2" borderId="0" xfId="5" applyNumberFormat="1" applyFont="1" applyFill="1"/>
    <xf numFmtId="0" fontId="32" fillId="2" borderId="0" xfId="0" applyFont="1" applyFill="1"/>
    <xf numFmtId="3" fontId="7" fillId="0" borderId="0" xfId="2" applyNumberFormat="1" applyFont="1" applyAlignment="1">
      <alignment horizontal="center"/>
    </xf>
    <xf numFmtId="0" fontId="7" fillId="0" borderId="3" xfId="2" applyFont="1" applyBorder="1" applyAlignment="1">
      <alignment horizontal="center"/>
    </xf>
    <xf numFmtId="3" fontId="6" fillId="8" borderId="3" xfId="3" applyNumberFormat="1" applyFont="1" applyFill="1" applyBorder="1" applyAlignment="1">
      <alignment horizontal="center"/>
    </xf>
    <xf numFmtId="0" fontId="6" fillId="0" borderId="3" xfId="0" applyFont="1" applyBorder="1"/>
    <xf numFmtId="0" fontId="6" fillId="0" borderId="3" xfId="2" applyFont="1" applyBorder="1"/>
    <xf numFmtId="172" fontId="6" fillId="0" borderId="3" xfId="2" applyNumberFormat="1" applyFont="1" applyBorder="1" applyAlignment="1">
      <alignment horizontal="left"/>
    </xf>
    <xf numFmtId="0" fontId="6" fillId="0" borderId="1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" fillId="8" borderId="1" xfId="2" applyFont="1" applyFill="1" applyBorder="1" applyAlignment="1">
      <alignment horizontal="center"/>
    </xf>
    <xf numFmtId="0" fontId="6" fillId="0" borderId="1" xfId="0" applyFont="1" applyBorder="1"/>
    <xf numFmtId="0" fontId="6" fillId="9" borderId="1" xfId="0" applyFont="1" applyFill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3" fontId="6" fillId="9" borderId="9" xfId="3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8" fillId="3" borderId="8" xfId="2" applyFont="1" applyFill="1" applyBorder="1" applyAlignment="1">
      <alignment horizontal="center"/>
    </xf>
    <xf numFmtId="0" fontId="0" fillId="0" borderId="9" xfId="0" applyBorder="1"/>
    <xf numFmtId="167" fontId="0" fillId="0" borderId="9" xfId="5" applyNumberFormat="1" applyFont="1" applyBorder="1"/>
    <xf numFmtId="0" fontId="16" fillId="0" borderId="10" xfId="0" applyFont="1" applyBorder="1" applyAlignment="1">
      <alignment horizontal="center"/>
    </xf>
    <xf numFmtId="0" fontId="17" fillId="3" borderId="8" xfId="2" applyFont="1" applyFill="1" applyBorder="1" applyAlignment="1">
      <alignment horizontal="center"/>
    </xf>
    <xf numFmtId="0" fontId="16" fillId="0" borderId="9" xfId="0" applyFont="1" applyBorder="1"/>
    <xf numFmtId="168" fontId="10" fillId="0" borderId="0" xfId="1" applyNumberFormat="1" applyFont="1" applyBorder="1"/>
    <xf numFmtId="164" fontId="16" fillId="0" borderId="4" xfId="0" applyNumberFormat="1" applyFont="1" applyBorder="1"/>
    <xf numFmtId="167" fontId="0" fillId="0" borderId="4" xfId="5" applyNumberFormat="1" applyFont="1" applyBorder="1"/>
    <xf numFmtId="167" fontId="28" fillId="5" borderId="0" xfId="0" applyNumberFormat="1" applyFont="1" applyFill="1"/>
    <xf numFmtId="0" fontId="1" fillId="0" borderId="1" xfId="0" applyFont="1" applyBorder="1" applyAlignment="1">
      <alignment horizontal="center"/>
    </xf>
    <xf numFmtId="164" fontId="6" fillId="0" borderId="1" xfId="11" applyNumberFormat="1" applyFont="1" applyBorder="1"/>
    <xf numFmtId="0" fontId="1" fillId="0" borderId="1" xfId="0" applyFont="1" applyBorder="1"/>
    <xf numFmtId="0" fontId="7" fillId="0" borderId="3" xfId="0" applyFont="1" applyBorder="1" applyAlignment="1">
      <alignment horizontal="center"/>
    </xf>
    <xf numFmtId="164" fontId="6" fillId="0" borderId="1" xfId="1" applyNumberFormat="1" applyFont="1" applyBorder="1"/>
    <xf numFmtId="0" fontId="1" fillId="0" borderId="3" xfId="0" applyFont="1" applyBorder="1"/>
    <xf numFmtId="164" fontId="34" fillId="0" borderId="0" xfId="0" applyNumberFormat="1" applyFont="1"/>
    <xf numFmtId="3" fontId="6" fillId="0" borderId="0" xfId="1" applyNumberFormat="1" applyFont="1" applyFill="1" applyAlignment="1">
      <alignment horizontal="right"/>
    </xf>
    <xf numFmtId="164" fontId="35" fillId="0" borderId="0" xfId="11" applyNumberFormat="1" applyFont="1"/>
    <xf numFmtId="164" fontId="36" fillId="0" borderId="0" xfId="0" applyNumberFormat="1" applyFont="1"/>
    <xf numFmtId="167" fontId="35" fillId="0" borderId="0" xfId="5" applyNumberFormat="1" applyFont="1"/>
    <xf numFmtId="164" fontId="19" fillId="0" borderId="0" xfId="1" applyNumberFormat="1" applyFont="1" applyBorder="1"/>
    <xf numFmtId="164" fontId="37" fillId="0" borderId="0" xfId="1" applyNumberFormat="1" applyFont="1" applyBorder="1"/>
    <xf numFmtId="164" fontId="35" fillId="0" borderId="0" xfId="1" applyNumberFormat="1" applyFont="1"/>
    <xf numFmtId="10" fontId="19" fillId="0" borderId="0" xfId="5" applyNumberFormat="1" applyFont="1"/>
    <xf numFmtId="167" fontId="1" fillId="0" borderId="0" xfId="0" applyNumberFormat="1" applyFont="1"/>
    <xf numFmtId="167" fontId="1" fillId="0" borderId="0" xfId="5" applyNumberFormat="1" applyFont="1"/>
    <xf numFmtId="167" fontId="19" fillId="0" borderId="0" xfId="5" applyNumberFormat="1" applyFont="1"/>
    <xf numFmtId="164" fontId="19" fillId="0" borderId="0" xfId="11" applyNumberFormat="1" applyFont="1"/>
    <xf numFmtId="0" fontId="38" fillId="0" borderId="0" xfId="0" applyFont="1"/>
    <xf numFmtId="3" fontId="38" fillId="0" borderId="0" xfId="0" applyNumberFormat="1" applyFont="1"/>
    <xf numFmtId="0" fontId="39" fillId="0" borderId="3" xfId="0" applyFont="1" applyBorder="1" applyAlignment="1">
      <alignment horizontal="center"/>
    </xf>
    <xf numFmtId="167" fontId="1" fillId="0" borderId="0" xfId="5" applyNumberFormat="1" applyFont="1" applyBorder="1"/>
    <xf numFmtId="10" fontId="1" fillId="0" borderId="0" xfId="5" applyNumberFormat="1" applyFont="1"/>
    <xf numFmtId="164" fontId="1" fillId="0" borderId="4" xfId="0" applyNumberFormat="1" applyFont="1" applyBorder="1"/>
    <xf numFmtId="167" fontId="1" fillId="0" borderId="4" xfId="5" applyNumberFormat="1" applyFont="1" applyBorder="1"/>
    <xf numFmtId="167" fontId="1" fillId="0" borderId="1" xfId="0" applyNumberFormat="1" applyFont="1" applyBorder="1"/>
    <xf numFmtId="0" fontId="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40" fillId="0" borderId="0" xfId="0" applyNumberFormat="1" applyFont="1" applyAlignment="1">
      <alignment horizontal="right"/>
    </xf>
    <xf numFmtId="164" fontId="41" fillId="0" borderId="0" xfId="11" applyNumberFormat="1" applyFont="1" applyFill="1" applyAlignment="1">
      <alignment horizontal="right"/>
    </xf>
    <xf numFmtId="164" fontId="41" fillId="0" borderId="0" xfId="0" applyNumberFormat="1" applyFont="1" applyAlignment="1">
      <alignment horizontal="right"/>
    </xf>
    <xf numFmtId="164" fontId="41" fillId="0" borderId="0" xfId="1" applyNumberFormat="1" applyFont="1" applyFill="1" applyAlignment="1">
      <alignment horizontal="right"/>
    </xf>
    <xf numFmtId="3" fontId="1" fillId="0" borderId="0" xfId="0" applyNumberFormat="1" applyFont="1"/>
    <xf numFmtId="14" fontId="7" fillId="5" borderId="0" xfId="3" quotePrefix="1" applyNumberFormat="1" applyFont="1" applyFill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31" fillId="2" borderId="0" xfId="0" applyFont="1" applyFill="1"/>
    <xf numFmtId="3" fontId="33" fillId="0" borderId="4" xfId="0" applyNumberFormat="1" applyFont="1" applyBorder="1"/>
    <xf numFmtId="164" fontId="6" fillId="0" borderId="0" xfId="7" applyNumberFormat="1" applyFont="1" applyBorder="1" applyProtection="1"/>
    <xf numFmtId="164" fontId="6" fillId="0" borderId="0" xfId="7" applyNumberFormat="1" applyFont="1" applyFill="1" applyBorder="1" applyAlignment="1" applyProtection="1">
      <alignment horizontal="center"/>
    </xf>
    <xf numFmtId="170" fontId="6" fillId="0" borderId="0" xfId="1" applyNumberFormat="1" applyFont="1" applyBorder="1"/>
    <xf numFmtId="164" fontId="6" fillId="0" borderId="7" xfId="1" applyNumberFormat="1" applyFont="1" applyBorder="1"/>
    <xf numFmtId="168" fontId="1" fillId="0" borderId="0" xfId="1" applyNumberFormat="1" applyFont="1"/>
    <xf numFmtId="0" fontId="20" fillId="0" borderId="12" xfId="2" applyFont="1" applyBorder="1"/>
    <xf numFmtId="3" fontId="24" fillId="0" borderId="0" xfId="3" applyNumberFormat="1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0" fontId="26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Continuous"/>
    </xf>
    <xf numFmtId="49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/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17" fontId="25" fillId="0" borderId="0" xfId="2" applyNumberFormat="1" applyFont="1" applyAlignment="1">
      <alignment horizontal="center"/>
    </xf>
    <xf numFmtId="0" fontId="24" fillId="6" borderId="0" xfId="2" applyFont="1" applyFill="1" applyAlignment="1">
      <alignment horizontal="center"/>
    </xf>
    <xf numFmtId="0" fontId="24" fillId="0" borderId="0" xfId="4" applyFont="1" applyAlignment="1">
      <alignment horizontal="center"/>
    </xf>
    <xf numFmtId="14" fontId="27" fillId="2" borderId="0" xfId="2" applyNumberFormat="1" applyFont="1" applyFill="1" applyAlignment="1">
      <alignment horizontal="center"/>
    </xf>
    <xf numFmtId="3" fontId="24" fillId="0" borderId="0" xfId="2" applyNumberFormat="1" applyFont="1"/>
    <xf numFmtId="4" fontId="0" fillId="0" borderId="0" xfId="0" applyNumberFormat="1"/>
    <xf numFmtId="0" fontId="30" fillId="2" borderId="0" xfId="0" applyFont="1" applyFill="1" applyAlignment="1">
      <alignment horizontal="right"/>
    </xf>
    <xf numFmtId="3" fontId="0" fillId="0" borderId="9" xfId="0" applyNumberFormat="1" applyBorder="1"/>
    <xf numFmtId="0" fontId="1" fillId="5" borderId="0" xfId="0" applyFont="1" applyFill="1"/>
    <xf numFmtId="3" fontId="6" fillId="5" borderId="0" xfId="1" applyNumberFormat="1" applyFont="1" applyFill="1" applyAlignment="1">
      <alignment horizontal="right"/>
    </xf>
    <xf numFmtId="49" fontId="6" fillId="5" borderId="0" xfId="3" quotePrefix="1" applyNumberFormat="1" applyFont="1" applyFill="1" applyBorder="1" applyAlignment="1">
      <alignment horizontal="center"/>
    </xf>
    <xf numFmtId="3" fontId="11" fillId="0" borderId="0" xfId="7" applyNumberFormat="1" applyFont="1" applyAlignment="1">
      <alignment horizontal="right" indent="1"/>
    </xf>
    <xf numFmtId="167" fontId="11" fillId="0" borderId="0" xfId="5" applyNumberFormat="1" applyFont="1"/>
    <xf numFmtId="170" fontId="0" fillId="0" borderId="0" xfId="0" applyNumberFormat="1"/>
    <xf numFmtId="164" fontId="19" fillId="0" borderId="6" xfId="1" applyNumberFormat="1" applyFont="1" applyBorder="1"/>
    <xf numFmtId="164" fontId="6" fillId="0" borderId="1" xfId="7" applyNumberFormat="1" applyFont="1" applyBorder="1" applyProtection="1"/>
    <xf numFmtId="164" fontId="6" fillId="0" borderId="13" xfId="1" applyNumberFormat="1" applyFont="1" applyBorder="1"/>
    <xf numFmtId="164" fontId="6" fillId="0" borderId="14" xfId="7" applyNumberFormat="1" applyFont="1" applyFill="1" applyBorder="1" applyAlignment="1" applyProtection="1">
      <alignment horizontal="center"/>
    </xf>
    <xf numFmtId="164" fontId="6" fillId="0" borderId="1" xfId="7" applyNumberFormat="1" applyFont="1" applyFill="1" applyBorder="1" applyAlignment="1" applyProtection="1">
      <alignment horizontal="center"/>
    </xf>
    <xf numFmtId="164" fontId="6" fillId="0" borderId="1" xfId="1" applyNumberFormat="1" applyFont="1" applyFill="1" applyBorder="1"/>
    <xf numFmtId="0" fontId="28" fillId="0" borderId="4" xfId="0" applyFont="1" applyBorder="1"/>
    <xf numFmtId="3" fontId="0" fillId="0" borderId="4" xfId="0" applyNumberFormat="1" applyBorder="1"/>
    <xf numFmtId="0" fontId="39" fillId="0" borderId="3" xfId="0" applyFont="1" applyBorder="1"/>
    <xf numFmtId="0" fontId="42" fillId="0" borderId="0" xfId="0" applyFont="1" applyAlignment="1">
      <alignment horizontal="center"/>
    </xf>
    <xf numFmtId="0" fontId="42" fillId="5" borderId="0" xfId="0" applyFont="1" applyFill="1" applyAlignment="1">
      <alignment horizontal="center"/>
    </xf>
    <xf numFmtId="0" fontId="0" fillId="5" borderId="0" xfId="0" applyFill="1"/>
    <xf numFmtId="0" fontId="42" fillId="12" borderId="0" xfId="0" applyFont="1" applyFill="1" applyAlignment="1">
      <alignment horizontal="center"/>
    </xf>
    <xf numFmtId="0" fontId="0" fillId="12" borderId="0" xfId="0" applyFill="1"/>
    <xf numFmtId="0" fontId="0" fillId="13" borderId="0" xfId="0" applyFill="1"/>
    <xf numFmtId="0" fontId="33" fillId="0" borderId="4" xfId="0" applyFont="1" applyBorder="1"/>
    <xf numFmtId="168" fontId="10" fillId="0" borderId="4" xfId="1" applyNumberFormat="1" applyFont="1" applyBorder="1"/>
    <xf numFmtId="9" fontId="33" fillId="0" borderId="4" xfId="5" applyFont="1" applyBorder="1"/>
    <xf numFmtId="3" fontId="7" fillId="0" borderId="4" xfId="2" applyNumberFormat="1" applyFont="1" applyBorder="1"/>
    <xf numFmtId="3" fontId="10" fillId="0" borderId="4" xfId="2" applyNumberFormat="1" applyFont="1" applyBorder="1"/>
    <xf numFmtId="164" fontId="33" fillId="0" borderId="4" xfId="0" applyNumberFormat="1" applyFont="1" applyBorder="1"/>
    <xf numFmtId="167" fontId="33" fillId="0" borderId="4" xfId="5" applyNumberFormat="1" applyFont="1" applyBorder="1"/>
    <xf numFmtId="168" fontId="24" fillId="5" borderId="0" xfId="1" applyNumberFormat="1" applyFont="1" applyFill="1" applyBorder="1"/>
    <xf numFmtId="9" fontId="28" fillId="5" borderId="0" xfId="5" applyFont="1" applyFill="1"/>
    <xf numFmtId="3" fontId="24" fillId="5" borderId="0" xfId="2" applyNumberFormat="1" applyFont="1" applyFill="1"/>
    <xf numFmtId="164" fontId="24" fillId="5" borderId="0" xfId="1" applyNumberFormat="1" applyFont="1" applyFill="1"/>
    <xf numFmtId="164" fontId="28" fillId="5" borderId="0" xfId="0" applyNumberFormat="1" applyFont="1" applyFill="1"/>
    <xf numFmtId="167" fontId="28" fillId="5" borderId="0" xfId="5" applyNumberFormat="1" applyFont="1" applyFill="1"/>
    <xf numFmtId="3" fontId="24" fillId="5" borderId="0" xfId="8" applyNumberFormat="1" applyFont="1" applyFill="1" applyBorder="1" applyAlignment="1" applyProtection="1">
      <alignment horizontal="right"/>
    </xf>
    <xf numFmtId="170" fontId="0" fillId="5" borderId="0" xfId="0" applyNumberFormat="1" applyFill="1"/>
    <xf numFmtId="167" fontId="0" fillId="0" borderId="11" xfId="5" applyNumberFormat="1" applyFont="1" applyBorder="1"/>
    <xf numFmtId="0" fontId="0" fillId="14" borderId="0" xfId="0" applyFill="1"/>
    <xf numFmtId="0" fontId="43" fillId="0" borderId="0" xfId="0" applyFont="1"/>
    <xf numFmtId="0" fontId="14" fillId="5" borderId="0" xfId="2" applyFont="1" applyFill="1"/>
    <xf numFmtId="0" fontId="15" fillId="5" borderId="0" xfId="2" applyFont="1" applyFill="1"/>
    <xf numFmtId="164" fontId="7" fillId="0" borderId="0" xfId="7" applyNumberFormat="1" applyFont="1" applyFill="1"/>
    <xf numFmtId="164" fontId="6" fillId="0" borderId="0" xfId="11" applyNumberFormat="1" applyFont="1" applyBorder="1"/>
    <xf numFmtId="164" fontId="6" fillId="0" borderId="3" xfId="1" applyNumberFormat="1" applyFont="1" applyBorder="1"/>
    <xf numFmtId="167" fontId="6" fillId="0" borderId="3" xfId="5" applyNumberFormat="1" applyFont="1" applyBorder="1"/>
    <xf numFmtId="164" fontId="0" fillId="0" borderId="4" xfId="0" applyNumberFormat="1" applyBorder="1"/>
    <xf numFmtId="3" fontId="44" fillId="0" borderId="0" xfId="1" applyNumberFormat="1" applyFont="1" applyFill="1"/>
    <xf numFmtId="168" fontId="1" fillId="0" borderId="0" xfId="0" applyNumberFormat="1" applyFont="1"/>
    <xf numFmtId="167" fontId="40" fillId="0" borderId="0" xfId="5" applyNumberFormat="1" applyFont="1" applyAlignment="1">
      <alignment horizontal="right"/>
    </xf>
    <xf numFmtId="3" fontId="33" fillId="0" borderId="9" xfId="0" applyNumberFormat="1" applyFont="1" applyBorder="1"/>
    <xf numFmtId="168" fontId="7" fillId="0" borderId="4" xfId="1" applyNumberFormat="1" applyFont="1" applyBorder="1"/>
    <xf numFmtId="3" fontId="24" fillId="6" borderId="1" xfId="3" applyNumberFormat="1" applyFont="1" applyFill="1" applyBorder="1" applyAlignment="1">
      <alignment horizontal="center"/>
    </xf>
    <xf numFmtId="49" fontId="24" fillId="11" borderId="0" xfId="3" applyNumberFormat="1" applyFont="1" applyFill="1" applyBorder="1" applyAlignment="1">
      <alignment horizontal="center"/>
    </xf>
    <xf numFmtId="49" fontId="24" fillId="11" borderId="0" xfId="3" quotePrefix="1" applyNumberFormat="1" applyFont="1" applyFill="1" applyBorder="1" applyAlignment="1">
      <alignment horizontal="center"/>
    </xf>
    <xf numFmtId="3" fontId="24" fillId="0" borderId="0" xfId="3" applyNumberFormat="1" applyFont="1" applyBorder="1" applyAlignment="1">
      <alignment horizontal="center"/>
    </xf>
    <xf numFmtId="49" fontId="24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3" fontId="24" fillId="5" borderId="1" xfId="3" applyNumberFormat="1" applyFont="1" applyFill="1" applyBorder="1" applyAlignment="1">
      <alignment horizontal="center"/>
    </xf>
    <xf numFmtId="3" fontId="24" fillId="0" borderId="1" xfId="3" applyNumberFormat="1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3" fontId="24" fillId="6" borderId="0" xfId="3" applyNumberFormat="1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6" fillId="0" borderId="0" xfId="3" applyNumberFormat="1" applyFont="1" applyBorder="1" applyAlignment="1">
      <alignment horizontal="center"/>
    </xf>
    <xf numFmtId="3" fontId="6" fillId="0" borderId="0" xfId="3" quotePrefix="1" applyNumberFormat="1" applyFont="1" applyBorder="1" applyAlignment="1">
      <alignment horizontal="center"/>
    </xf>
    <xf numFmtId="3" fontId="6" fillId="0" borderId="0" xfId="2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3" fontId="6" fillId="0" borderId="1" xfId="3" applyNumberFormat="1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9" borderId="9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3" fontId="6" fillId="0" borderId="3" xfId="3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3" fontId="6" fillId="9" borderId="8" xfId="3" applyNumberFormat="1" applyFont="1" applyFill="1" applyBorder="1" applyAlignment="1">
      <alignment horizontal="center"/>
    </xf>
    <xf numFmtId="3" fontId="6" fillId="9" borderId="3" xfId="3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3">
    <cellStyle name="Komma" xfId="1" builtinId="3"/>
    <cellStyle name="Komma 2" xfId="7" xr:uid="{EC602C58-7580-47B2-B498-B1E97BE359C7}"/>
    <cellStyle name="Normal" xfId="0" builtinId="0"/>
    <cellStyle name="Normal 2" xfId="4" xr:uid="{00000000-0005-0000-0000-000002000000}"/>
    <cellStyle name="Normal 2 2" xfId="8" xr:uid="{9E6F5070-3409-446B-83C2-B458A4E05EA4}"/>
    <cellStyle name="Normal 3" xfId="6" xr:uid="{2059A852-F784-4533-BC28-A20721E26FCF}"/>
    <cellStyle name="Normal 9" xfId="12" xr:uid="{62AAA706-6D88-467B-AF04-F80280B3D3CE}"/>
    <cellStyle name="Normal_innutj" xfId="2" xr:uid="{00000000-0005-0000-0000-000003000000}"/>
    <cellStyle name="Normal_TABELL1" xfId="9" xr:uid="{A1C4BA26-A61B-411F-92AF-498F6E660ACA}"/>
    <cellStyle name="Prosent" xfId="5" builtinId="5"/>
    <cellStyle name="Tusenskille_innutj" xfId="3" xr:uid="{00000000-0005-0000-0000-000004000000}"/>
    <cellStyle name="Tusenskille_sammenligningskatt08okt" xfId="11" xr:uid="{C640C5B1-DD01-4EFA-A317-120298FABF41}"/>
    <cellStyle name="Tusenskille_skatt04analyserev" xfId="10" xr:uid="{D8129143-4A6A-4CA6-9202-C5BF1BB25AFB}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2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 Møre og Romsdal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komm!$F$31:$F$57</c:f>
              <c:numCache>
                <c:formatCode>0%</c:formatCode>
                <c:ptCount val="27"/>
                <c:pt idx="0">
                  <c:v>0.87381591998729613</c:v>
                </c:pt>
                <c:pt idx="1">
                  <c:v>0.92695654274806194</c:v>
                </c:pt>
                <c:pt idx="2">
                  <c:v>0.99915922053381734</c:v>
                </c:pt>
                <c:pt idx="3">
                  <c:v>0.90734820822267648</c:v>
                </c:pt>
                <c:pt idx="4">
                  <c:v>0.87835427434895252</c:v>
                </c:pt>
                <c:pt idx="5">
                  <c:v>1.0841775384121455</c:v>
                </c:pt>
                <c:pt idx="6">
                  <c:v>0.94058078967899295</c:v>
                </c:pt>
                <c:pt idx="7">
                  <c:v>0.79884567023714526</c:v>
                </c:pt>
                <c:pt idx="8">
                  <c:v>0.86321558042797775</c:v>
                </c:pt>
                <c:pt idx="9">
                  <c:v>0.98164674372499361</c:v>
                </c:pt>
                <c:pt idx="10">
                  <c:v>0.82524272745224991</c:v>
                </c:pt>
                <c:pt idx="11">
                  <c:v>0.81434638453529939</c:v>
                </c:pt>
                <c:pt idx="12">
                  <c:v>0.89650907146036884</c:v>
                </c:pt>
                <c:pt idx="13">
                  <c:v>0.92181108803113043</c:v>
                </c:pt>
                <c:pt idx="14">
                  <c:v>0.86908341981074044</c:v>
                </c:pt>
                <c:pt idx="15">
                  <c:v>0.91588716069778597</c:v>
                </c:pt>
                <c:pt idx="16">
                  <c:v>0.92882976026447128</c:v>
                </c:pt>
                <c:pt idx="17">
                  <c:v>0.80564734060146825</c:v>
                </c:pt>
                <c:pt idx="18">
                  <c:v>0.80567127493197743</c:v>
                </c:pt>
                <c:pt idx="19">
                  <c:v>1.0437110798858917</c:v>
                </c:pt>
                <c:pt idx="20">
                  <c:v>0.81797996863602918</c:v>
                </c:pt>
                <c:pt idx="21">
                  <c:v>0.88099820827747211</c:v>
                </c:pt>
                <c:pt idx="22">
                  <c:v>0.86393552406065111</c:v>
                </c:pt>
                <c:pt idx="23">
                  <c:v>0.76004718622161649</c:v>
                </c:pt>
                <c:pt idx="24">
                  <c:v>0.92253670835124379</c:v>
                </c:pt>
                <c:pt idx="25">
                  <c:v>0.82794387307873829</c:v>
                </c:pt>
                <c:pt idx="26">
                  <c:v>0.84265944560327055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C1-4CE3-80F6-79062E1F762B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komm!$C$31:$C$57</c:f>
              <c:strCache>
                <c:ptCount val="27"/>
                <c:pt idx="0">
                  <c:v>Kristiansund</c:v>
                </c:pt>
                <c:pt idx="1">
                  <c:v>Molde</c:v>
                </c:pt>
                <c:pt idx="2">
                  <c:v>Ålesund*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Ørsta</c:v>
                </c:pt>
                <c:pt idx="9">
                  <c:v>Stranda</c:v>
                </c:pt>
                <c:pt idx="10">
                  <c:v>Sykkylven</c:v>
                </c:pt>
                <c:pt idx="11">
                  <c:v>Sula</c:v>
                </c:pt>
                <c:pt idx="12">
                  <c:v>Giske</c:v>
                </c:pt>
                <c:pt idx="13">
                  <c:v>Vestnes</c:v>
                </c:pt>
                <c:pt idx="14">
                  <c:v>Rauma</c:v>
                </c:pt>
                <c:pt idx="15">
                  <c:v>Aukra</c:v>
                </c:pt>
                <c:pt idx="16">
                  <c:v>Averøy</c:v>
                </c:pt>
                <c:pt idx="17">
                  <c:v>Gjemnes</c:v>
                </c:pt>
                <c:pt idx="18">
                  <c:v>Tingvoll</c:v>
                </c:pt>
                <c:pt idx="19">
                  <c:v>Sunndal</c:v>
                </c:pt>
                <c:pt idx="20">
                  <c:v>Surnadal</c:v>
                </c:pt>
                <c:pt idx="21">
                  <c:v>Smøla</c:v>
                </c:pt>
                <c:pt idx="22">
                  <c:v>Aure</c:v>
                </c:pt>
                <c:pt idx="23">
                  <c:v>Volda</c:v>
                </c:pt>
                <c:pt idx="24">
                  <c:v>Fjord</c:v>
                </c:pt>
                <c:pt idx="25">
                  <c:v>Hustadvika</c:v>
                </c:pt>
                <c:pt idx="26">
                  <c:v>Haram*</c:v>
                </c:pt>
              </c:strCache>
            </c:strRef>
          </c:cat>
          <c:val>
            <c:numRef>
              <c:f>komm!$P$31:$P$57</c:f>
              <c:numCache>
                <c:formatCode>0.0\ %</c:formatCode>
                <c:ptCount val="27"/>
                <c:pt idx="0">
                  <c:v>0.94855268100535828</c:v>
                </c:pt>
                <c:pt idx="1">
                  <c:v>0.96061721759989749</c:v>
                </c:pt>
                <c:pt idx="2">
                  <c:v>0.98949828871419965</c:v>
                </c:pt>
                <c:pt idx="3">
                  <c:v>0.95277388378974348</c:v>
                </c:pt>
                <c:pt idx="4">
                  <c:v>0.92314109222157947</c:v>
                </c:pt>
                <c:pt idx="5">
                  <c:v>1.0235056158655309</c:v>
                </c:pt>
                <c:pt idx="6">
                  <c:v>0.96606691637227005</c:v>
                </c:pt>
                <c:pt idx="7">
                  <c:v>0.94480416851785076</c:v>
                </c:pt>
                <c:pt idx="8">
                  <c:v>0.94802266402739255</c:v>
                </c:pt>
                <c:pt idx="9">
                  <c:v>0.98249329799066998</c:v>
                </c:pt>
                <c:pt idx="10">
                  <c:v>0.94612402137860596</c:v>
                </c:pt>
                <c:pt idx="11">
                  <c:v>0.94557920423275854</c:v>
                </c:pt>
                <c:pt idx="12">
                  <c:v>0.94968733857901166</c:v>
                </c:pt>
                <c:pt idx="13">
                  <c:v>0.95855903571312495</c:v>
                </c:pt>
                <c:pt idx="14">
                  <c:v>0.94831605599653068</c:v>
                </c:pt>
                <c:pt idx="15">
                  <c:v>0.95618946477978695</c:v>
                </c:pt>
                <c:pt idx="16">
                  <c:v>0.96136650460646123</c:v>
                </c:pt>
                <c:pt idx="17">
                  <c:v>0.94514425203606711</c:v>
                </c:pt>
                <c:pt idx="18">
                  <c:v>0.94514544875259243</c:v>
                </c:pt>
                <c:pt idx="19">
                  <c:v>1.0073190324550296</c:v>
                </c:pt>
                <c:pt idx="20">
                  <c:v>0.94576088343779496</c:v>
                </c:pt>
                <c:pt idx="21">
                  <c:v>0.94891179541986714</c:v>
                </c:pt>
                <c:pt idx="22">
                  <c:v>0.94805866120902604</c:v>
                </c:pt>
                <c:pt idx="23">
                  <c:v>0.94286424431707427</c:v>
                </c:pt>
                <c:pt idx="24">
                  <c:v>0.95884928384117007</c:v>
                </c:pt>
                <c:pt idx="25">
                  <c:v>0.94625907865993031</c:v>
                </c:pt>
                <c:pt idx="26">
                  <c:v>0.94699485728615707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1-4CE3-80F6-79062E1F7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Troms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komm!$F$325:$F$345</c:f>
              <c:numCache>
                <c:formatCode>0%</c:formatCode>
                <c:ptCount val="21"/>
                <c:pt idx="0">
                  <c:v>0.96637980846699501</c:v>
                </c:pt>
                <c:pt idx="1">
                  <c:v>0.89379996622447233</c:v>
                </c:pt>
                <c:pt idx="2">
                  <c:v>0.75639558454688627</c:v>
                </c:pt>
                <c:pt idx="3">
                  <c:v>0.79977023447013229</c:v>
                </c:pt>
                <c:pt idx="4">
                  <c:v>0.93671259227576043</c:v>
                </c:pt>
                <c:pt idx="5">
                  <c:v>1.2047316644449009</c:v>
                </c:pt>
                <c:pt idx="6">
                  <c:v>0.66769144666983826</c:v>
                </c:pt>
                <c:pt idx="7">
                  <c:v>1.0000843706721083</c:v>
                </c:pt>
                <c:pt idx="8">
                  <c:v>0.79091099963337963</c:v>
                </c:pt>
                <c:pt idx="9">
                  <c:v>0.91979905195009382</c:v>
                </c:pt>
                <c:pt idx="10">
                  <c:v>0.82570504733143013</c:v>
                </c:pt>
                <c:pt idx="11">
                  <c:v>0.79145884776275255</c:v>
                </c:pt>
                <c:pt idx="12">
                  <c:v>0.87046678889846185</c:v>
                </c:pt>
                <c:pt idx="13">
                  <c:v>0.75838515545869922</c:v>
                </c:pt>
                <c:pt idx="14">
                  <c:v>0.81073739891415386</c:v>
                </c:pt>
                <c:pt idx="15">
                  <c:v>0.75956278262690469</c:v>
                </c:pt>
                <c:pt idx="16">
                  <c:v>0.81563125605215703</c:v>
                </c:pt>
                <c:pt idx="17">
                  <c:v>0.74938650808444707</c:v>
                </c:pt>
                <c:pt idx="18">
                  <c:v>0.77842067986698771</c:v>
                </c:pt>
                <c:pt idx="19">
                  <c:v>0.7903742559471395</c:v>
                </c:pt>
                <c:pt idx="20">
                  <c:v>0.78670552635949054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94A-B013-D431B8D4DEB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komm!$C$325:$C$345</c:f>
              <c:strCache>
                <c:ptCount val="21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Tjeldsund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Senja</c:v>
                </c:pt>
                <c:pt idx="13">
                  <c:v>Balsfjord</c:v>
                </c:pt>
                <c:pt idx="14">
                  <c:v>Karlsøy</c:v>
                </c:pt>
                <c:pt idx="15">
                  <c:v>Lyngen</c:v>
                </c:pt>
                <c:pt idx="16">
                  <c:v>Storfjord</c:v>
                </c:pt>
                <c:pt idx="17">
                  <c:v>Kåfjord</c:v>
                </c:pt>
                <c:pt idx="18">
                  <c:v>Skjervøy</c:v>
                </c:pt>
                <c:pt idx="19">
                  <c:v>Nordreisa</c:v>
                </c:pt>
                <c:pt idx="20">
                  <c:v>Kvænangen</c:v>
                </c:pt>
              </c:strCache>
            </c:strRef>
          </c:cat>
          <c:val>
            <c:numRef>
              <c:f>komm!$P$325:$P$345</c:f>
              <c:numCache>
                <c:formatCode>0.0\ %</c:formatCode>
                <c:ptCount val="21"/>
                <c:pt idx="0">
                  <c:v>0.97638652388747071</c:v>
                </c:pt>
                <c:pt idx="1">
                  <c:v>0.9495518833172174</c:v>
                </c:pt>
                <c:pt idx="2">
                  <c:v>0.94268166423333788</c:v>
                </c:pt>
                <c:pt idx="3">
                  <c:v>0.94485039672950022</c:v>
                </c:pt>
                <c:pt idx="4">
                  <c:v>0.96451963741097668</c:v>
                </c:pt>
                <c:pt idx="5">
                  <c:v>1.071727266278633</c:v>
                </c:pt>
                <c:pt idx="6">
                  <c:v>0.93824645733948553</c:v>
                </c:pt>
                <c:pt idx="7">
                  <c:v>0.98986834876951613</c:v>
                </c:pt>
                <c:pt idx="8">
                  <c:v>0.94440743498766255</c:v>
                </c:pt>
                <c:pt idx="9">
                  <c:v>0.95775422128071031</c:v>
                </c:pt>
                <c:pt idx="10">
                  <c:v>0.94614713737256495</c:v>
                </c:pt>
                <c:pt idx="11">
                  <c:v>0.9444348273941312</c:v>
                </c:pt>
                <c:pt idx="12">
                  <c:v>0.94838522445091644</c:v>
                </c:pt>
                <c:pt idx="13">
                  <c:v>0.94278114277892844</c:v>
                </c:pt>
                <c:pt idx="14">
                  <c:v>0.94539875495170123</c:v>
                </c:pt>
                <c:pt idx="15">
                  <c:v>0.94284002413733892</c:v>
                </c:pt>
                <c:pt idx="16">
                  <c:v>0.94564344780860132</c:v>
                </c:pt>
                <c:pt idx="17">
                  <c:v>0.94233121041021584</c:v>
                </c:pt>
                <c:pt idx="18">
                  <c:v>0.94378291899934297</c:v>
                </c:pt>
                <c:pt idx="19">
                  <c:v>0.94438059780335037</c:v>
                </c:pt>
                <c:pt idx="20">
                  <c:v>0.94419716132396814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94A-B013-D431B8D4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Akershus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komm!$F$111:$F$131</c:f>
              <c:numCache>
                <c:formatCode>0%</c:formatCode>
                <c:ptCount val="21"/>
                <c:pt idx="0">
                  <c:v>1.6253176918901096</c:v>
                </c:pt>
                <c:pt idx="1">
                  <c:v>1.3244575304723958</c:v>
                </c:pt>
                <c:pt idx="2">
                  <c:v>0.95231164711494953</c:v>
                </c:pt>
                <c:pt idx="3">
                  <c:v>1.0724016868406072</c:v>
                </c:pt>
                <c:pt idx="4">
                  <c:v>0.85639526264392141</c:v>
                </c:pt>
                <c:pt idx="5">
                  <c:v>1.0019774577673908</c:v>
                </c:pt>
                <c:pt idx="6">
                  <c:v>1.1694305589710363</c:v>
                </c:pt>
                <c:pt idx="7">
                  <c:v>0.93221220567759788</c:v>
                </c:pt>
                <c:pt idx="8">
                  <c:v>0.87796074321050022</c:v>
                </c:pt>
                <c:pt idx="9">
                  <c:v>0.82977298673639022</c:v>
                </c:pt>
                <c:pt idx="10">
                  <c:v>0.9688161543856969</c:v>
                </c:pt>
                <c:pt idx="11">
                  <c:v>0.94254405299492938</c:v>
                </c:pt>
                <c:pt idx="12">
                  <c:v>0.7825916830979851</c:v>
                </c:pt>
                <c:pt idx="13">
                  <c:v>0.81401882869636621</c:v>
                </c:pt>
                <c:pt idx="14">
                  <c:v>1.0534712554999894</c:v>
                </c:pt>
                <c:pt idx="15">
                  <c:v>1.0094389899250404</c:v>
                </c:pt>
                <c:pt idx="16">
                  <c:v>0.84886779507717613</c:v>
                </c:pt>
                <c:pt idx="17">
                  <c:v>0.82940890691145386</c:v>
                </c:pt>
                <c:pt idx="18">
                  <c:v>0.80098454094612004</c:v>
                </c:pt>
                <c:pt idx="19">
                  <c:v>0.79359144889375344</c:v>
                </c:pt>
                <c:pt idx="20">
                  <c:v>0.72715968403807363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E-47EB-9B97-92BE19D4A2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komm!$C$111:$C$131</c:f>
              <c:strCache>
                <c:ptCount val="21"/>
                <c:pt idx="0">
                  <c:v>Bærum</c:v>
                </c:pt>
                <c:pt idx="1">
                  <c:v>Asker</c:v>
                </c:pt>
                <c:pt idx="2">
                  <c:v>Lillestrøm</c:v>
                </c:pt>
                <c:pt idx="3">
                  <c:v>Nordre Follo</c:v>
                </c:pt>
                <c:pt idx="4">
                  <c:v>Ullensaker</c:v>
                </c:pt>
                <c:pt idx="5">
                  <c:v>Nesodden</c:v>
                </c:pt>
                <c:pt idx="6">
                  <c:v>Frogn</c:v>
                </c:pt>
                <c:pt idx="7">
                  <c:v>Vestby</c:v>
                </c:pt>
                <c:pt idx="8">
                  <c:v>Ås</c:v>
                </c:pt>
                <c:pt idx="9">
                  <c:v>Enebakk</c:v>
                </c:pt>
                <c:pt idx="10">
                  <c:v>Lørenskog</c:v>
                </c:pt>
                <c:pt idx="11">
                  <c:v>Rælingen</c:v>
                </c:pt>
                <c:pt idx="12">
                  <c:v>Aurskog-Høland</c:v>
                </c:pt>
                <c:pt idx="13">
                  <c:v>Nes</c:v>
                </c:pt>
                <c:pt idx="14">
                  <c:v>Gjerdrum</c:v>
                </c:pt>
                <c:pt idx="15">
                  <c:v>Nittedal</c:v>
                </c:pt>
                <c:pt idx="16">
                  <c:v>Lunner</c:v>
                </c:pt>
                <c:pt idx="17">
                  <c:v>Jevnaker</c:v>
                </c:pt>
                <c:pt idx="18">
                  <c:v>Nannestad</c:v>
                </c:pt>
                <c:pt idx="19">
                  <c:v>Eidsvoll</c:v>
                </c:pt>
                <c:pt idx="20">
                  <c:v>Hurdal</c:v>
                </c:pt>
              </c:strCache>
            </c:strRef>
          </c:cat>
          <c:val>
            <c:numRef>
              <c:f>komm!$P$111:$P$131</c:f>
              <c:numCache>
                <c:formatCode>0.0\ %</c:formatCode>
                <c:ptCount val="21"/>
                <c:pt idx="0">
                  <c:v>1.2399616772567164</c:v>
                </c:pt>
                <c:pt idx="1">
                  <c:v>1.1196176126896311</c:v>
                </c:pt>
                <c:pt idx="2">
                  <c:v>0.97075925934665275</c:v>
                </c:pt>
                <c:pt idx="3">
                  <c:v>1.0187952752369156</c:v>
                </c:pt>
                <c:pt idx="4">
                  <c:v>0.94768164813818945</c:v>
                </c:pt>
                <c:pt idx="5">
                  <c:v>0.99062558360762887</c:v>
                </c:pt>
                <c:pt idx="6">
                  <c:v>1.0576068240890872</c:v>
                </c:pt>
                <c:pt idx="7">
                  <c:v>0.96271948277171215</c:v>
                </c:pt>
                <c:pt idx="8">
                  <c:v>0.94875992216651872</c:v>
                </c:pt>
                <c:pt idx="9">
                  <c:v>0.94635053434281291</c:v>
                </c:pt>
                <c:pt idx="10">
                  <c:v>0.97736106225495178</c:v>
                </c:pt>
                <c:pt idx="11">
                  <c:v>0.96685222169864471</c:v>
                </c:pt>
                <c:pt idx="12">
                  <c:v>0.94399146916089283</c:v>
                </c:pt>
                <c:pt idx="13">
                  <c:v>0.9455628264408118</c:v>
                </c:pt>
                <c:pt idx="14">
                  <c:v>1.0112231027006686</c:v>
                </c:pt>
                <c:pt idx="15">
                  <c:v>0.99361019647068916</c:v>
                </c:pt>
                <c:pt idx="16">
                  <c:v>0.94730527475985238</c:v>
                </c:pt>
                <c:pt idx="17">
                  <c:v>0.94633233035156605</c:v>
                </c:pt>
                <c:pt idx="18">
                  <c:v>0.94491111205329958</c:v>
                </c:pt>
                <c:pt idx="19">
                  <c:v>0.94454145745068119</c:v>
                </c:pt>
                <c:pt idx="20">
                  <c:v>0.94121986920789713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2E-47EB-9B97-92BE19D4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Buskerud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komm!$F$132:$F$149</c:f>
              <c:numCache>
                <c:formatCode>0%</c:formatCode>
                <c:ptCount val="18"/>
                <c:pt idx="0">
                  <c:v>0.89289253503397237</c:v>
                </c:pt>
                <c:pt idx="1">
                  <c:v>1.0137093650904792</c:v>
                </c:pt>
                <c:pt idx="2">
                  <c:v>0.85571527865245278</c:v>
                </c:pt>
                <c:pt idx="3">
                  <c:v>1.1735430928066763</c:v>
                </c:pt>
                <c:pt idx="4">
                  <c:v>1.0634177705559746</c:v>
                </c:pt>
                <c:pt idx="5">
                  <c:v>0.85569763202029747</c:v>
                </c:pt>
                <c:pt idx="6">
                  <c:v>0.777623221003929</c:v>
                </c:pt>
                <c:pt idx="7">
                  <c:v>0.99964477936225959</c:v>
                </c:pt>
                <c:pt idx="8">
                  <c:v>1.1558830736116874</c:v>
                </c:pt>
                <c:pt idx="9">
                  <c:v>1.0778524353582903</c:v>
                </c:pt>
                <c:pt idx="10">
                  <c:v>0.98692698799216205</c:v>
                </c:pt>
                <c:pt idx="11">
                  <c:v>1.2229803669878452</c:v>
                </c:pt>
                <c:pt idx="12">
                  <c:v>0.96147215888395066</c:v>
                </c:pt>
                <c:pt idx="13">
                  <c:v>1.4312442946157229</c:v>
                </c:pt>
                <c:pt idx="14">
                  <c:v>0.94181648851886779</c:v>
                </c:pt>
                <c:pt idx="15">
                  <c:v>0.91100680947939194</c:v>
                </c:pt>
                <c:pt idx="16">
                  <c:v>0.85132217860743487</c:v>
                </c:pt>
                <c:pt idx="17">
                  <c:v>1.1262897373261918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5-4A8B-B744-D0053C074F21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komm!$C$132:$C$149</c:f>
              <c:strCache>
                <c:ptCount val="18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Lier</c:v>
                </c:pt>
                <c:pt idx="5">
                  <c:v>Øvre Eiker</c:v>
                </c:pt>
                <c:pt idx="6">
                  <c:v>Modum</c:v>
                </c:pt>
                <c:pt idx="7">
                  <c:v>Krødsherad</c:v>
                </c:pt>
                <c:pt idx="8">
                  <c:v>Flå</c:v>
                </c:pt>
                <c:pt idx="9">
                  <c:v>Nesbyen</c:v>
                </c:pt>
                <c:pt idx="10">
                  <c:v>Gol</c:v>
                </c:pt>
                <c:pt idx="11">
                  <c:v>Hemsedal</c:v>
                </c:pt>
                <c:pt idx="12">
                  <c:v>Ål</c:v>
                </c:pt>
                <c:pt idx="13">
                  <c:v>Hol</c:v>
                </c:pt>
                <c:pt idx="14">
                  <c:v>Sigdal</c:v>
                </c:pt>
                <c:pt idx="15">
                  <c:v>Flesberg</c:v>
                </c:pt>
                <c:pt idx="16">
                  <c:v>Rollag</c:v>
                </c:pt>
                <c:pt idx="17">
                  <c:v>Nore og Uvdal</c:v>
                </c:pt>
              </c:strCache>
            </c:strRef>
          </c:cat>
          <c:val>
            <c:numRef>
              <c:f>komm!$P$132:$P$149</c:f>
              <c:numCache>
                <c:formatCode>0.0\ %</c:formatCode>
                <c:ptCount val="18"/>
                <c:pt idx="0">
                  <c:v>0.9495065117576923</c:v>
                </c:pt>
                <c:pt idx="1">
                  <c:v>0.99531834653686435</c:v>
                </c:pt>
                <c:pt idx="2">
                  <c:v>0.94764764893861608</c:v>
                </c:pt>
                <c:pt idx="3">
                  <c:v>1.0592518376233433</c:v>
                </c:pt>
                <c:pt idx="4">
                  <c:v>1.0152017087230627</c:v>
                </c:pt>
                <c:pt idx="5">
                  <c:v>0.94764676660700842</c:v>
                </c:pt>
                <c:pt idx="6">
                  <c:v>0.94374304605618986</c:v>
                </c:pt>
                <c:pt idx="7">
                  <c:v>0.98969251224557653</c:v>
                </c:pt>
                <c:pt idx="8">
                  <c:v>1.0521878299453478</c:v>
                </c:pt>
                <c:pt idx="9">
                  <c:v>1.020975574643989</c:v>
                </c:pt>
                <c:pt idx="10">
                  <c:v>0.98460539569753769</c:v>
                </c:pt>
                <c:pt idx="11">
                  <c:v>1.0790267472958108</c:v>
                </c:pt>
                <c:pt idx="12">
                  <c:v>0.97442346405425317</c:v>
                </c:pt>
                <c:pt idx="13">
                  <c:v>1.1623323183469618</c:v>
                </c:pt>
                <c:pt idx="14">
                  <c:v>0.96656119590821976</c:v>
                </c:pt>
                <c:pt idx="15">
                  <c:v>0.95423732429242958</c:v>
                </c:pt>
                <c:pt idx="16">
                  <c:v>0.94742799393636523</c:v>
                </c:pt>
                <c:pt idx="17">
                  <c:v>1.0403504954311495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5-4A8B-B744-D0053C07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Telemark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komm!$F$202:$F$218</c:f>
              <c:numCache>
                <c:formatCode>0%</c:formatCode>
                <c:ptCount val="17"/>
                <c:pt idx="0">
                  <c:v>0.88579714689516154</c:v>
                </c:pt>
                <c:pt idx="1">
                  <c:v>0.81935428141862798</c:v>
                </c:pt>
                <c:pt idx="2">
                  <c:v>0.83733013008235335</c:v>
                </c:pt>
                <c:pt idx="3">
                  <c:v>0.89093897694673518</c:v>
                </c:pt>
                <c:pt idx="4">
                  <c:v>0.8879269470534018</c:v>
                </c:pt>
                <c:pt idx="5">
                  <c:v>0.88635809260535392</c:v>
                </c:pt>
                <c:pt idx="6">
                  <c:v>0.73692160778090132</c:v>
                </c:pt>
                <c:pt idx="7">
                  <c:v>0.80969352444544207</c:v>
                </c:pt>
                <c:pt idx="8">
                  <c:v>0.7568036462872616</c:v>
                </c:pt>
                <c:pt idx="9">
                  <c:v>0.87963085838957233</c:v>
                </c:pt>
                <c:pt idx="10">
                  <c:v>0.99442023357733489</c:v>
                </c:pt>
                <c:pt idx="11">
                  <c:v>1.1414517401440576</c:v>
                </c:pt>
                <c:pt idx="12">
                  <c:v>0.92627222427094802</c:v>
                </c:pt>
                <c:pt idx="13">
                  <c:v>0.92492951905913923</c:v>
                </c:pt>
                <c:pt idx="14">
                  <c:v>0.94621473870096962</c:v>
                </c:pt>
                <c:pt idx="15">
                  <c:v>1.1594602612327807</c:v>
                </c:pt>
                <c:pt idx="16">
                  <c:v>1.2565135062731607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0-4031-B4FF-33F54C8E0D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komm!$C$202:$C$218</c:f>
              <c:strCache>
                <c:ptCount val="17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Midt-Telemark</c:v>
                </c:pt>
                <c:pt idx="9">
                  <c:v>Seljord</c:v>
                </c:pt>
                <c:pt idx="10">
                  <c:v>Hjartdal</c:v>
                </c:pt>
                <c:pt idx="11">
                  <c:v>Tinn</c:v>
                </c:pt>
                <c:pt idx="12">
                  <c:v>Kviteseid</c:v>
                </c:pt>
                <c:pt idx="13">
                  <c:v>Nissedal</c:v>
                </c:pt>
                <c:pt idx="14">
                  <c:v>Fyresdal</c:v>
                </c:pt>
                <c:pt idx="15">
                  <c:v>Tokke</c:v>
                </c:pt>
                <c:pt idx="16">
                  <c:v>Vinje</c:v>
                </c:pt>
              </c:strCache>
            </c:strRef>
          </c:cat>
          <c:val>
            <c:numRef>
              <c:f>komm!$P$202:$P$218</c:f>
              <c:numCache>
                <c:formatCode>0.0\ %</c:formatCode>
                <c:ptCount val="17"/>
                <c:pt idx="0">
                  <c:v>0.9491517423507515</c:v>
                </c:pt>
                <c:pt idx="1">
                  <c:v>0.94582959907692499</c:v>
                </c:pt>
                <c:pt idx="2">
                  <c:v>0.94672839151011134</c:v>
                </c:pt>
                <c:pt idx="3">
                  <c:v>0.94940883385333052</c:v>
                </c:pt>
                <c:pt idx="4">
                  <c:v>0.94925823235866369</c:v>
                </c:pt>
                <c:pt idx="5">
                  <c:v>0.94917978963626126</c:v>
                </c:pt>
                <c:pt idx="6">
                  <c:v>0.94170796539503865</c:v>
                </c:pt>
                <c:pt idx="7">
                  <c:v>0.94534656122826566</c:v>
                </c:pt>
                <c:pt idx="8">
                  <c:v>0.94270206732035655</c:v>
                </c:pt>
                <c:pt idx="9">
                  <c:v>0.94884342792547205</c:v>
                </c:pt>
                <c:pt idx="10">
                  <c:v>0.98760269393160671</c:v>
                </c:pt>
                <c:pt idx="11">
                  <c:v>1.0464152965582958</c:v>
                </c:pt>
                <c:pt idx="12">
                  <c:v>0.96034349020905208</c:v>
                </c:pt>
                <c:pt idx="13">
                  <c:v>0.95980640812432849</c:v>
                </c:pt>
                <c:pt idx="14">
                  <c:v>0.96832049598106029</c:v>
                </c:pt>
                <c:pt idx="15">
                  <c:v>1.0536187049937848</c:v>
                </c:pt>
                <c:pt idx="16">
                  <c:v>1.092440003009937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0-4031-B4FF-33F54C8E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Finnmark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komm!$F$346:$F$363</c:f>
              <c:numCache>
                <c:formatCode>0%</c:formatCode>
                <c:ptCount val="18"/>
                <c:pt idx="0">
                  <c:v>0.84329411627608331</c:v>
                </c:pt>
                <c:pt idx="1">
                  <c:v>0.9437868359336109</c:v>
                </c:pt>
                <c:pt idx="2">
                  <c:v>0.8472779212772249</c:v>
                </c:pt>
                <c:pt idx="3">
                  <c:v>0.79060933996943605</c:v>
                </c:pt>
                <c:pt idx="4">
                  <c:v>0.76230728956291904</c:v>
                </c:pt>
                <c:pt idx="5">
                  <c:v>0.6575469365448281</c:v>
                </c:pt>
                <c:pt idx="6">
                  <c:v>0.86263282049298518</c:v>
                </c:pt>
                <c:pt idx="7">
                  <c:v>0.73696710626192552</c:v>
                </c:pt>
                <c:pt idx="8">
                  <c:v>0.91726810285548932</c:v>
                </c:pt>
                <c:pt idx="9">
                  <c:v>0.88726217953840969</c:v>
                </c:pt>
                <c:pt idx="10">
                  <c:v>0.86015195783205478</c:v>
                </c:pt>
                <c:pt idx="11">
                  <c:v>0.86027620704604835</c:v>
                </c:pt>
                <c:pt idx="12">
                  <c:v>0.74856447371429236</c:v>
                </c:pt>
                <c:pt idx="13">
                  <c:v>0.80135484483978714</c:v>
                </c:pt>
                <c:pt idx="14">
                  <c:v>0.78449762593717187</c:v>
                </c:pt>
                <c:pt idx="15">
                  <c:v>0.76731195740747804</c:v>
                </c:pt>
                <c:pt idx="16">
                  <c:v>0.72336099174671964</c:v>
                </c:pt>
                <c:pt idx="17">
                  <c:v>0.87362127332819428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1-4749-9D6A-B0F1EF19B53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komm!$C$346:$C$363</c:f>
              <c:strCache>
                <c:ptCount val="18"/>
                <c:pt idx="0">
                  <c:v>Alta</c:v>
                </c:pt>
                <c:pt idx="1">
                  <c:v>Hammerfest</c:v>
                </c:pt>
                <c:pt idx="2">
                  <c:v>Sør-Varanger</c:v>
                </c:pt>
                <c:pt idx="3">
                  <c:v>Vadsø</c:v>
                </c:pt>
                <c:pt idx="4">
                  <c:v>Karasjok</c:v>
                </c:pt>
                <c:pt idx="5">
                  <c:v>Kautokeino</c:v>
                </c:pt>
                <c:pt idx="6">
                  <c:v>Loppa</c:v>
                </c:pt>
                <c:pt idx="7">
                  <c:v>Hasvik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Lebesby</c:v>
                </c:pt>
                <c:pt idx="12">
                  <c:v>Gamvik</c:v>
                </c:pt>
                <c:pt idx="13">
                  <c:v>Tana</c:v>
                </c:pt>
                <c:pt idx="14">
                  <c:v>Berlevåg</c:v>
                </c:pt>
                <c:pt idx="15">
                  <c:v>Båtsfjord</c:v>
                </c:pt>
                <c:pt idx="16">
                  <c:v>Vardø</c:v>
                </c:pt>
                <c:pt idx="17">
                  <c:v>Nesseby</c:v>
                </c:pt>
              </c:strCache>
            </c:strRef>
          </c:cat>
          <c:val>
            <c:numRef>
              <c:f>komm!$P$346:$P$363</c:f>
              <c:numCache>
                <c:formatCode>0.0\ %</c:formatCode>
                <c:ptCount val="18"/>
                <c:pt idx="0">
                  <c:v>0.94702659081979756</c:v>
                </c:pt>
                <c:pt idx="1">
                  <c:v>0.96734933487411734</c:v>
                </c:pt>
                <c:pt idx="2">
                  <c:v>0.94722578106985489</c:v>
                </c:pt>
                <c:pt idx="3">
                  <c:v>0.94439235200446536</c:v>
                </c:pt>
                <c:pt idx="4">
                  <c:v>0.94297724948413941</c:v>
                </c:pt>
                <c:pt idx="5">
                  <c:v>0.93773923183323482</c:v>
                </c:pt>
                <c:pt idx="6">
                  <c:v>0.9479935260306428</c:v>
                </c:pt>
                <c:pt idx="7">
                  <c:v>0.9417102403190899</c:v>
                </c:pt>
                <c:pt idx="8">
                  <c:v>0.95674184164286846</c:v>
                </c:pt>
                <c:pt idx="9">
                  <c:v>0.94922499398291393</c:v>
                </c:pt>
                <c:pt idx="10">
                  <c:v>0.94786948289759632</c:v>
                </c:pt>
                <c:pt idx="11">
                  <c:v>0.94787569535829597</c:v>
                </c:pt>
                <c:pt idx="12">
                  <c:v>0.94229010869170837</c:v>
                </c:pt>
                <c:pt idx="13">
                  <c:v>0.94492962724798268</c:v>
                </c:pt>
                <c:pt idx="14">
                  <c:v>0.94408676630285215</c:v>
                </c:pt>
                <c:pt idx="15">
                  <c:v>0.94322748287636748</c:v>
                </c:pt>
                <c:pt idx="16">
                  <c:v>0.94102993459332951</c:v>
                </c:pt>
                <c:pt idx="17">
                  <c:v>0.94854294867240319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1-4749-9D6A-B0F1EF19B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3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tabellalle!$C$23:$D$23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tabellalle!$D$24:$D$38</c:f>
              <c:numCache>
                <c:formatCode>0.0\ %</c:formatCode>
                <c:ptCount val="15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4F-4BC9-8558-D81A8629BDC6}"/>
            </c:ext>
          </c:extLst>
        </c:ser>
        <c:ser>
          <c:idx val="1"/>
          <c:order val="1"/>
          <c:tx>
            <c:strRef>
              <c:f>tabellalle!$D$23:$E$23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tabellalle!$E$24:$E$38</c:f>
              <c:numCache>
                <c:formatCode>0.0\ %</c:formatCode>
                <c:ptCount val="15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9">
                  <c:v>3.5406986344598129E-2</c:v>
                </c:pt>
                <c:pt idx="10">
                  <c:v>1.5671567291670175E-2</c:v>
                </c:pt>
                <c:pt idx="12">
                  <c:v>4.6343968707564576E-2</c:v>
                </c:pt>
                <c:pt idx="13">
                  <c:v>4.7056575269680968E-2</c:v>
                </c:pt>
                <c:pt idx="14">
                  <c:v>3.7555154441462443E-2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4F-4BC9-8558-D81A8629B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b-NO" sz="1800" b="0" i="0" baseline="0">
                <a:effectLst/>
              </a:rPr>
              <a:t>Skatteinngang, fylkeskommunene. Akkumulert endring fra året før i prosent.</a:t>
            </a:r>
            <a:endParaRPr lang="nb-NO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tabellalle!$G$23:$H$23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tabellalle!$H$24:$H$38</c:f>
              <c:numCache>
                <c:formatCode>0.0\ %</c:formatCode>
                <c:ptCount val="15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F-47D5-ACC9-418D26704D2D}"/>
            </c:ext>
          </c:extLst>
        </c:ser>
        <c:ser>
          <c:idx val="1"/>
          <c:order val="1"/>
          <c:tx>
            <c:strRef>
              <c:f>tabellalle!$H$23:$I$23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tabellalle!$B$24:$B$38</c:f>
              <c:strCache>
                <c:ptCount val="15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</c:strCache>
            </c:strRef>
          </c:cat>
          <c:val>
            <c:numRef>
              <c:f>tabellalle!$I$24:$I$38</c:f>
              <c:numCache>
                <c:formatCode>0.0\ %</c:formatCode>
                <c:ptCount val="15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9">
                  <c:v>1.5943510382199485E-2</c:v>
                </c:pt>
                <c:pt idx="10">
                  <c:v>2.3219335640952765E-3</c:v>
                </c:pt>
                <c:pt idx="12">
                  <c:v>3.7397698481918693E-2</c:v>
                </c:pt>
                <c:pt idx="13">
                  <c:v>3.3799787388917819E-2</c:v>
                </c:pt>
                <c:pt idx="14">
                  <c:v>2.1806750412248235E-2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F-47D5-ACC9-418D26704D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6918111"/>
        <c:axId val="1296920191"/>
      </c:barChart>
      <c:catAx>
        <c:axId val="129691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20191"/>
        <c:crosses val="autoZero"/>
        <c:auto val="1"/>
        <c:lblAlgn val="ctr"/>
        <c:lblOffset val="100"/>
        <c:noMultiLvlLbl val="0"/>
      </c:catAx>
      <c:valAx>
        <c:axId val="12969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296918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Skatteinngang - kommunene. Akkumulert endring fra året før i prosent.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E7-462D-B832-01CBDA7CF2CC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E7-462D-B832-01CBDA7CF2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9A-4D9C-B79A-6F5C733A3C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tabellalle!$D$24:$D$39</c:f>
              <c:numCache>
                <c:formatCode>0.0\ %</c:formatCode>
                <c:ptCount val="16"/>
                <c:pt idx="0">
                  <c:v>6.775266564019582E-4</c:v>
                </c:pt>
                <c:pt idx="1">
                  <c:v>-1.6492121192155603E-3</c:v>
                </c:pt>
                <c:pt idx="2">
                  <c:v>3.8025412353021495E-2</c:v>
                </c:pt>
                <c:pt idx="3">
                  <c:v>3.0005878730073769E-2</c:v>
                </c:pt>
                <c:pt idx="4">
                  <c:v>1.949113115538172E-2</c:v>
                </c:pt>
                <c:pt idx="5">
                  <c:v>1.951924564666753E-2</c:v>
                </c:pt>
                <c:pt idx="6">
                  <c:v>2.3955005745479464E-2</c:v>
                </c:pt>
                <c:pt idx="7">
                  <c:v>9.774844077562423E-3</c:v>
                </c:pt>
                <c:pt idx="8">
                  <c:v>9.10309959763843E-3</c:v>
                </c:pt>
                <c:pt idx="9">
                  <c:v>7.2698373172050681E-3</c:v>
                </c:pt>
                <c:pt idx="10">
                  <c:v>-4.7321088364397156E-2</c:v>
                </c:pt>
                <c:pt idx="11">
                  <c:v>-4.6857387229888491E-2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E7-462D-B832-01CBDA7CF2CC}"/>
            </c:ext>
          </c:extLst>
        </c:ser>
        <c:ser>
          <c:idx val="0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tabellalle!$E$24:$E$39</c:f>
              <c:numCache>
                <c:formatCode>0.0\ %</c:formatCode>
                <c:ptCount val="16"/>
                <c:pt idx="0">
                  <c:v>2.5443941548729958E-2</c:v>
                </c:pt>
                <c:pt idx="1">
                  <c:v>2.1480154731716182E-2</c:v>
                </c:pt>
                <c:pt idx="2">
                  <c:v>2.3108501715274989E-2</c:v>
                </c:pt>
                <c:pt idx="3">
                  <c:v>2.2860961739472198E-2</c:v>
                </c:pt>
                <c:pt idx="4">
                  <c:v>4.334501995949714E-2</c:v>
                </c:pt>
                <c:pt idx="5">
                  <c:v>4.0192261360985408E-2</c:v>
                </c:pt>
                <c:pt idx="6">
                  <c:v>3.7858250748447113E-2</c:v>
                </c:pt>
                <c:pt idx="7">
                  <c:v>3.7123307507516919E-2</c:v>
                </c:pt>
                <c:pt idx="8">
                  <c:v>3.5596223989661266E-2</c:v>
                </c:pt>
                <c:pt idx="9">
                  <c:v>3.5406986344598129E-2</c:v>
                </c:pt>
                <c:pt idx="10">
                  <c:v>1.5671567291670175E-2</c:v>
                </c:pt>
                <c:pt idx="12">
                  <c:v>4.6343968707564576E-2</c:v>
                </c:pt>
                <c:pt idx="13">
                  <c:v>4.7056575269680968E-2</c:v>
                </c:pt>
                <c:pt idx="14">
                  <c:v>3.7555154441462443E-2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7-462D-B832-01CBDA7CF2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1"/>
              <a:t>Skatteinngang</a:t>
            </a:r>
            <a:r>
              <a:rPr lang="nb-NO" sz="1200" b="1" baseline="0"/>
              <a:t> - fylkeskommunene. Akkumulert endring fra året før i prosent.</a:t>
            </a:r>
            <a:endParaRPr lang="nb-N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tabellalle!$C$2:$D$2</c:f>
              <c:strCache>
                <c:ptCount val="1"/>
                <c:pt idx="0">
                  <c:v>2022 - 2023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55-4A6F-8BAB-7EBAD223D404}"/>
              </c:ext>
            </c:extLst>
          </c:dPt>
          <c:dPt>
            <c:idx val="1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55-4A6F-8BAB-7EBAD223D404}"/>
              </c:ext>
            </c:extLst>
          </c:dPt>
          <c:dPt>
            <c:idx val="1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55-4A6F-8BAB-7EBAD223D404}"/>
              </c:ext>
            </c:extLst>
          </c:dPt>
          <c:dLbls>
            <c:numFmt formatCode="0.0\ 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tabellalle!$H$24:$H$39</c:f>
              <c:numCache>
                <c:formatCode>0.0\ %</c:formatCode>
                <c:ptCount val="16"/>
                <c:pt idx="0">
                  <c:v>-3.6677774830604519E-2</c:v>
                </c:pt>
                <c:pt idx="1">
                  <c:v>-3.8193152548046283E-2</c:v>
                </c:pt>
                <c:pt idx="2">
                  <c:v>1.5854519348921167E-2</c:v>
                </c:pt>
                <c:pt idx="3">
                  <c:v>7.9884553471095254E-3</c:v>
                </c:pt>
                <c:pt idx="4">
                  <c:v>1.6118349385184946E-3</c:v>
                </c:pt>
                <c:pt idx="5">
                  <c:v>1.6663697588875429E-3</c:v>
                </c:pt>
                <c:pt idx="6">
                  <c:v>7.7607711030431839E-3</c:v>
                </c:pt>
                <c:pt idx="7">
                  <c:v>-6.7859947240014526E-3</c:v>
                </c:pt>
                <c:pt idx="8">
                  <c:v>-6.2789492700951292E-3</c:v>
                </c:pt>
                <c:pt idx="9">
                  <c:v>-8.4541868832781041E-3</c:v>
                </c:pt>
                <c:pt idx="10">
                  <c:v>-6.4996871054952235E-2</c:v>
                </c:pt>
                <c:pt idx="11">
                  <c:v>-6.4416801031961179E-2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E-4104-BB67-50E50D1AB65B}"/>
            </c:ext>
          </c:extLst>
        </c:ser>
        <c:ser>
          <c:idx val="1"/>
          <c:order val="1"/>
          <c:tx>
            <c:strRef>
              <c:f>tabellalle!$D$2:$E$2</c:f>
              <c:strCache>
                <c:ptCount val="1"/>
                <c:pt idx="0">
                  <c:v>2023 -2024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tabellalle!$B$24:$B$39</c:f>
              <c:strCache>
                <c:ptCount val="16"/>
                <c:pt idx="0">
                  <c:v> Januar </c:v>
                </c:pt>
                <c:pt idx="1">
                  <c:v> Februar </c:v>
                </c:pt>
                <c:pt idx="2">
                  <c:v> Mars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Desember </c:v>
                </c:pt>
                <c:pt idx="12">
                  <c:v> Anslag NB2024 </c:v>
                </c:pt>
                <c:pt idx="13">
                  <c:v> Anslag RNB2024 </c:v>
                </c:pt>
                <c:pt idx="14">
                  <c:v> Anslag NB2025 </c:v>
                </c:pt>
                <c:pt idx="15">
                  <c:v> -   </c:v>
                </c:pt>
              </c:strCache>
            </c:strRef>
          </c:cat>
          <c:val>
            <c:numRef>
              <c:f>tabellalle!$I$24:$I$39</c:f>
              <c:numCache>
                <c:formatCode>0.0\ %</c:formatCode>
                <c:ptCount val="16"/>
                <c:pt idx="0">
                  <c:v>1.9295044878169475E-2</c:v>
                </c:pt>
                <c:pt idx="1">
                  <c:v>1.5416458155696647E-2</c:v>
                </c:pt>
                <c:pt idx="2">
                  <c:v>7.2073747194751261E-3</c:v>
                </c:pt>
                <c:pt idx="3">
                  <c:v>7.1914245788855706E-3</c:v>
                </c:pt>
                <c:pt idx="4">
                  <c:v>2.534794207137453E-2</c:v>
                </c:pt>
                <c:pt idx="5">
                  <c:v>2.2122082714070256E-2</c:v>
                </c:pt>
                <c:pt idx="6">
                  <c:v>1.8812554172573784E-2</c:v>
                </c:pt>
                <c:pt idx="7">
                  <c:v>1.8350300274582173E-2</c:v>
                </c:pt>
                <c:pt idx="8">
                  <c:v>1.6021666961882831E-2</c:v>
                </c:pt>
                <c:pt idx="9">
                  <c:v>1.5943510382199485E-2</c:v>
                </c:pt>
                <c:pt idx="10">
                  <c:v>2.3219335640952765E-3</c:v>
                </c:pt>
                <c:pt idx="12">
                  <c:v>3.7397698481918693E-2</c:v>
                </c:pt>
                <c:pt idx="13">
                  <c:v>3.3799787388917819E-2</c:v>
                </c:pt>
                <c:pt idx="14">
                  <c:v>2.1806750412248235E-2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5E-4104-BB67-50E50D1A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8817936"/>
        <c:axId val="308812360"/>
      </c:barChart>
      <c:catAx>
        <c:axId val="308817936"/>
        <c:scaling>
          <c:orientation val="minMax"/>
        </c:scaling>
        <c:delete val="0"/>
        <c:axPos val="b"/>
        <c:numFmt formatCode="0.0\ 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2360"/>
        <c:crosses val="autoZero"/>
        <c:auto val="1"/>
        <c:lblAlgn val="ctr"/>
        <c:lblOffset val="100"/>
        <c:noMultiLvlLbl val="0"/>
      </c:catAx>
      <c:valAx>
        <c:axId val="308812360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0881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Prosent av </a:t>
            </a:r>
            <a:r>
              <a:rPr lang="nb-NO"/>
              <a:t>landsgjennomsnittet. Rogaland</a:t>
            </a:r>
            <a:endParaRPr lang="nb-NO" baseline="0"/>
          </a:p>
          <a:p>
            <a:pPr>
              <a:defRPr/>
            </a:pP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9027390836823202E-2"/>
          <c:y val="0.20044321329639886"/>
          <c:w val="0.91043106223030035"/>
          <c:h val="0.53207698068212383"/>
        </c:manualLayout>
      </c:layout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komm!$F$8:$F$30</c:f>
              <c:numCache>
                <c:formatCode>0%</c:formatCode>
                <c:ptCount val="23"/>
                <c:pt idx="0">
                  <c:v>1.0193653036854278</c:v>
                </c:pt>
                <c:pt idx="1">
                  <c:v>1.2677004156850715</c:v>
                </c:pt>
                <c:pt idx="2">
                  <c:v>1.0519951046432354</c:v>
                </c:pt>
                <c:pt idx="3">
                  <c:v>1.0035232281151236</c:v>
                </c:pt>
                <c:pt idx="4">
                  <c:v>0.89236285978419772</c:v>
                </c:pt>
                <c:pt idx="5">
                  <c:v>0.91209805417101419</c:v>
                </c:pt>
                <c:pt idx="6">
                  <c:v>0.89074566981626402</c:v>
                </c:pt>
                <c:pt idx="7">
                  <c:v>0.83872629375136887</c:v>
                </c:pt>
                <c:pt idx="8">
                  <c:v>0.94874993140019526</c:v>
                </c:pt>
                <c:pt idx="9">
                  <c:v>0.98452372288138568</c:v>
                </c:pt>
                <c:pt idx="10">
                  <c:v>0.88039069507110779</c:v>
                </c:pt>
                <c:pt idx="11">
                  <c:v>1.2646053098803209</c:v>
                </c:pt>
                <c:pt idx="12">
                  <c:v>1.069133135065812</c:v>
                </c:pt>
                <c:pt idx="13">
                  <c:v>0.86884624283163547</c:v>
                </c:pt>
                <c:pt idx="14">
                  <c:v>1.1857722502206252</c:v>
                </c:pt>
                <c:pt idx="15">
                  <c:v>1.2612831314455046</c:v>
                </c:pt>
                <c:pt idx="16">
                  <c:v>0.99015167302322038</c:v>
                </c:pt>
                <c:pt idx="17">
                  <c:v>1.0113695667816101</c:v>
                </c:pt>
                <c:pt idx="18">
                  <c:v>0.9858882986753954</c:v>
                </c:pt>
                <c:pt idx="19">
                  <c:v>0.93612201158507746</c:v>
                </c:pt>
                <c:pt idx="20">
                  <c:v>0.88957608701447866</c:v>
                </c:pt>
                <c:pt idx="21">
                  <c:v>0.93378515708347543</c:v>
                </c:pt>
                <c:pt idx="22">
                  <c:v>1.1289742575263295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B-49EC-8EAF-B9DEE56447C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3"/>
              <c:pt idx="0">
                <c:v>Eigersund</c:v>
              </c:pt>
              <c:pt idx="1">
                <c:v>Stavanger</c:v>
              </c:pt>
              <c:pt idx="2">
                <c:v>Haugesund</c:v>
              </c:pt>
              <c:pt idx="3">
                <c:v>Sandnes</c:v>
              </c:pt>
              <c:pt idx="4">
                <c:v>Sokndal</c:v>
              </c:pt>
              <c:pt idx="5">
                <c:v>Lund</c:v>
              </c:pt>
              <c:pt idx="6">
                <c:v>Bjerkreim</c:v>
              </c:pt>
              <c:pt idx="7">
                <c:v>Hå</c:v>
              </c:pt>
              <c:pt idx="8">
                <c:v>Klepp</c:v>
              </c:pt>
              <c:pt idx="9">
                <c:v>Time</c:v>
              </c:pt>
              <c:pt idx="10">
                <c:v>Gjesdal</c:v>
              </c:pt>
              <c:pt idx="11">
                <c:v>Sola</c:v>
              </c:pt>
              <c:pt idx="12">
                <c:v>Randaberg</c:v>
              </c:pt>
              <c:pt idx="13">
                <c:v>Strand</c:v>
              </c:pt>
              <c:pt idx="14">
                <c:v>Hjelmeland</c:v>
              </c:pt>
              <c:pt idx="15">
                <c:v>Suldal</c:v>
              </c:pt>
              <c:pt idx="16">
                <c:v>Sauda</c:v>
              </c:pt>
              <c:pt idx="17">
                <c:v>Kvitsøy</c:v>
              </c:pt>
              <c:pt idx="18">
                <c:v>Bokn</c:v>
              </c:pt>
              <c:pt idx="19">
                <c:v>Tysvær</c:v>
              </c:pt>
              <c:pt idx="20">
                <c:v>Karmøy</c:v>
              </c:pt>
              <c:pt idx="21">
                <c:v>Utsira</c:v>
              </c:pt>
              <c:pt idx="22">
                <c:v>Vindafjord</c:v>
              </c:pt>
            </c:strLit>
          </c:cat>
          <c:val>
            <c:numRef>
              <c:f>komm!$P$8:$P$30</c:f>
              <c:numCache>
                <c:formatCode>0.0\ %</c:formatCode>
                <c:ptCount val="23"/>
                <c:pt idx="0">
                  <c:v>0.99758072197484382</c:v>
                </c:pt>
                <c:pt idx="1">
                  <c:v>1.0969147667747015</c:v>
                </c:pt>
                <c:pt idx="2">
                  <c:v>1.0106326423579668</c:v>
                </c:pt>
                <c:pt idx="3">
                  <c:v>0.99124389174672223</c:v>
                </c:pt>
                <c:pt idx="4">
                  <c:v>0.94948002799520348</c:v>
                </c:pt>
                <c:pt idx="5">
                  <c:v>0.95467382216907837</c:v>
                </c:pt>
                <c:pt idx="6">
                  <c:v>0.94939916849680672</c:v>
                </c:pt>
                <c:pt idx="7">
                  <c:v>0.94679819969356194</c:v>
                </c:pt>
                <c:pt idx="8">
                  <c:v>0.96933457306075099</c:v>
                </c:pt>
                <c:pt idx="9">
                  <c:v>0.98364408965322692</c:v>
                </c:pt>
                <c:pt idx="10">
                  <c:v>0.94888141975954887</c:v>
                </c:pt>
                <c:pt idx="11">
                  <c:v>1.0956767244528007</c:v>
                </c:pt>
                <c:pt idx="12">
                  <c:v>1.0174878545269974</c:v>
                </c:pt>
                <c:pt idx="13">
                  <c:v>0.9483041971475753</c:v>
                </c:pt>
                <c:pt idx="14">
                  <c:v>1.0641435005889228</c:v>
                </c:pt>
                <c:pt idx="15">
                  <c:v>1.0943478530788746</c:v>
                </c:pt>
                <c:pt idx="16">
                  <c:v>0.98589526970996111</c:v>
                </c:pt>
                <c:pt idx="17">
                  <c:v>0.99438242721331682</c:v>
                </c:pt>
                <c:pt idx="18">
                  <c:v>0.98418991997083094</c:v>
                </c:pt>
                <c:pt idx="19">
                  <c:v>0.96428340513470379</c:v>
                </c:pt>
                <c:pt idx="20">
                  <c:v>0.94934068935671756</c:v>
                </c:pt>
                <c:pt idx="21">
                  <c:v>0.96334866333406288</c:v>
                </c:pt>
                <c:pt idx="22">
                  <c:v>1.0414243035112047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B-49EC-8EAF-B9DEE564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8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</a:t>
            </a:r>
          </a:p>
          <a:p>
            <a:pPr>
              <a:defRPr/>
            </a:pPr>
            <a:r>
              <a:rPr lang="nb-NO"/>
              <a:t>Prosent av landsgjennomsnittet. Nordland</a:t>
            </a:r>
            <a:r>
              <a:rPr lang="nb-NO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komm!$F$58:$F$98</c:f>
              <c:numCache>
                <c:formatCode>0%</c:formatCode>
                <c:ptCount val="41"/>
                <c:pt idx="0">
                  <c:v>0.94780460468531369</c:v>
                </c:pt>
                <c:pt idx="1">
                  <c:v>0.90123219548280709</c:v>
                </c:pt>
                <c:pt idx="2">
                  <c:v>0.83091395571355386</c:v>
                </c:pt>
                <c:pt idx="3">
                  <c:v>0.71213093427249641</c:v>
                </c:pt>
                <c:pt idx="4">
                  <c:v>0.77095125682200549</c:v>
                </c:pt>
                <c:pt idx="5">
                  <c:v>0.62427816095049082</c:v>
                </c:pt>
                <c:pt idx="6">
                  <c:v>0.63189612156036923</c:v>
                </c:pt>
                <c:pt idx="7">
                  <c:v>0.98784704801066658</c:v>
                </c:pt>
                <c:pt idx="8">
                  <c:v>0.83949794096323638</c:v>
                </c:pt>
                <c:pt idx="9">
                  <c:v>0.72413506009008555</c:v>
                </c:pt>
                <c:pt idx="10">
                  <c:v>0.83002588702510405</c:v>
                </c:pt>
                <c:pt idx="11">
                  <c:v>0.79276856745842528</c:v>
                </c:pt>
                <c:pt idx="12">
                  <c:v>0.7400089676899636</c:v>
                </c:pt>
                <c:pt idx="13">
                  <c:v>1.0265977085281766</c:v>
                </c:pt>
                <c:pt idx="14">
                  <c:v>0.83029090874795619</c:v>
                </c:pt>
                <c:pt idx="15">
                  <c:v>0.91593017854776682</c:v>
                </c:pt>
                <c:pt idx="16">
                  <c:v>0.88638626869316861</c:v>
                </c:pt>
                <c:pt idx="17">
                  <c:v>1.4239221986720434</c:v>
                </c:pt>
                <c:pt idx="18">
                  <c:v>0.89072527961822701</c:v>
                </c:pt>
                <c:pt idx="19">
                  <c:v>0.8671636185257996</c:v>
                </c:pt>
                <c:pt idx="20">
                  <c:v>0.94294805139323878</c:v>
                </c:pt>
                <c:pt idx="21">
                  <c:v>0.89186174970281118</c:v>
                </c:pt>
                <c:pt idx="22">
                  <c:v>0.81383284759406649</c:v>
                </c:pt>
                <c:pt idx="23">
                  <c:v>0.80306203375000984</c:v>
                </c:pt>
                <c:pt idx="24">
                  <c:v>0.84270859990886549</c:v>
                </c:pt>
                <c:pt idx="25">
                  <c:v>1.0437629980980347</c:v>
                </c:pt>
                <c:pt idx="26">
                  <c:v>0.82137817083407194</c:v>
                </c:pt>
                <c:pt idx="27">
                  <c:v>0.80490641717390488</c:v>
                </c:pt>
                <c:pt idx="28">
                  <c:v>0.89031540463075476</c:v>
                </c:pt>
                <c:pt idx="29">
                  <c:v>1.0725469335452327</c:v>
                </c:pt>
                <c:pt idx="30">
                  <c:v>1.0968713441133482</c:v>
                </c:pt>
                <c:pt idx="31">
                  <c:v>0.93694173863445973</c:v>
                </c:pt>
                <c:pt idx="32">
                  <c:v>0.81255867339279109</c:v>
                </c:pt>
                <c:pt idx="33">
                  <c:v>0.87732518804132531</c:v>
                </c:pt>
                <c:pt idx="34">
                  <c:v>0.97103251881430586</c:v>
                </c:pt>
                <c:pt idx="35">
                  <c:v>0.89378574872389294</c:v>
                </c:pt>
                <c:pt idx="36">
                  <c:v>0.86895115894789754</c:v>
                </c:pt>
                <c:pt idx="37">
                  <c:v>0.8318505666824666</c:v>
                </c:pt>
                <c:pt idx="38">
                  <c:v>0.86020730907008636</c:v>
                </c:pt>
                <c:pt idx="39">
                  <c:v>1.084654791936511</c:v>
                </c:pt>
                <c:pt idx="40">
                  <c:v>0.89375941969036277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6-4346-AB1E-3EE180AF388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komm!$C$58:$C$98</c:f>
              <c:strCache>
                <c:ptCount val="41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Lødingen</c:v>
                </c:pt>
                <c:pt idx="28">
                  <c:v>Evenes</c:v>
                </c:pt>
                <c:pt idx="29">
                  <c:v>Røst</c:v>
                </c:pt>
                <c:pt idx="30">
                  <c:v>Værøy</c:v>
                </c:pt>
                <c:pt idx="31">
                  <c:v>Flakstad</c:v>
                </c:pt>
                <c:pt idx="32">
                  <c:v>Vestvågøy</c:v>
                </c:pt>
                <c:pt idx="33">
                  <c:v>Vågan</c:v>
                </c:pt>
                <c:pt idx="34">
                  <c:v>Hadsel</c:v>
                </c:pt>
                <c:pt idx="35">
                  <c:v>Bø</c:v>
                </c:pt>
                <c:pt idx="36">
                  <c:v>Øksnes</c:v>
                </c:pt>
                <c:pt idx="37">
                  <c:v>Sortland</c:v>
                </c:pt>
                <c:pt idx="38">
                  <c:v>Andøy</c:v>
                </c:pt>
                <c:pt idx="39">
                  <c:v>Moskenes</c:v>
                </c:pt>
                <c:pt idx="40">
                  <c:v>Hamarøy</c:v>
                </c:pt>
              </c:strCache>
            </c:strRef>
          </c:cat>
          <c:val>
            <c:numRef>
              <c:f>komm!$P$58:$P$98</c:f>
              <c:numCache>
                <c:formatCode>0.0\ %</c:formatCode>
                <c:ptCount val="41"/>
                <c:pt idx="0">
                  <c:v>0.96895644237479839</c:v>
                </c:pt>
                <c:pt idx="1">
                  <c:v>0.95032747869379552</c:v>
                </c:pt>
                <c:pt idx="2">
                  <c:v>0.94640758279167114</c:v>
                </c:pt>
                <c:pt idx="3">
                  <c:v>0.94046843171961814</c:v>
                </c:pt>
                <c:pt idx="4">
                  <c:v>0.94340944784709402</c:v>
                </c:pt>
                <c:pt idx="5">
                  <c:v>0.93607579305351774</c:v>
                </c:pt>
                <c:pt idx="6">
                  <c:v>0.93645669108401197</c:v>
                </c:pt>
                <c:pt idx="7">
                  <c:v>0.98497341970493957</c:v>
                </c:pt>
                <c:pt idx="8">
                  <c:v>0.94683678205415533</c:v>
                </c:pt>
                <c:pt idx="9">
                  <c:v>0.941068638010498</c:v>
                </c:pt>
                <c:pt idx="10">
                  <c:v>0.94636317935724878</c:v>
                </c:pt>
                <c:pt idx="11">
                  <c:v>0.94450031337891471</c:v>
                </c:pt>
                <c:pt idx="12">
                  <c:v>0.94186233339049164</c:v>
                </c:pt>
                <c:pt idx="13">
                  <c:v>1.0004736839119435</c:v>
                </c:pt>
                <c:pt idx="14">
                  <c:v>0.94637643044339126</c:v>
                </c:pt>
                <c:pt idx="15">
                  <c:v>0.95620667191977948</c:v>
                </c:pt>
                <c:pt idx="16">
                  <c:v>0.94918119844065196</c:v>
                </c:pt>
                <c:pt idx="17">
                  <c:v>1.1594034799694901</c:v>
                </c:pt>
                <c:pt idx="18">
                  <c:v>0.94939814898690478</c:v>
                </c:pt>
                <c:pt idx="19">
                  <c:v>0.94822006593228347</c:v>
                </c:pt>
                <c:pt idx="20">
                  <c:v>0.96701382105796818</c:v>
                </c:pt>
                <c:pt idx="21">
                  <c:v>0.94945497249113431</c:v>
                </c:pt>
                <c:pt idx="22">
                  <c:v>0.94555352738569676</c:v>
                </c:pt>
                <c:pt idx="23">
                  <c:v>0.94501498669349415</c:v>
                </c:pt>
                <c:pt idx="24">
                  <c:v>0.94699731500143691</c:v>
                </c:pt>
                <c:pt idx="25">
                  <c:v>1.0073397997398867</c:v>
                </c:pt>
                <c:pt idx="26">
                  <c:v>0.94593079354769727</c:v>
                </c:pt>
                <c:pt idx="27">
                  <c:v>0.94510720586468888</c:v>
                </c:pt>
                <c:pt idx="28">
                  <c:v>0.94937765523753148</c:v>
                </c:pt>
                <c:pt idx="29">
                  <c:v>1.018853373918766</c:v>
                </c:pt>
                <c:pt idx="30">
                  <c:v>1.0285831381460122</c:v>
                </c:pt>
                <c:pt idx="31">
                  <c:v>0.96461129595445672</c:v>
                </c:pt>
                <c:pt idx="32">
                  <c:v>0.9454898186756332</c:v>
                </c:pt>
                <c:pt idx="33">
                  <c:v>0.94872814440805997</c:v>
                </c:pt>
                <c:pt idx="34">
                  <c:v>0.97824760802639521</c:v>
                </c:pt>
                <c:pt idx="35">
                  <c:v>0.85453307326862449</c:v>
                </c:pt>
                <c:pt idx="36">
                  <c:v>0.94830944295338826</c:v>
                </c:pt>
                <c:pt idx="37">
                  <c:v>0.94645441334011693</c:v>
                </c:pt>
                <c:pt idx="38">
                  <c:v>0.94787225045949786</c:v>
                </c:pt>
                <c:pt idx="39">
                  <c:v>1.0236965172752772</c:v>
                </c:pt>
                <c:pt idx="40">
                  <c:v>0.94954985599051156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6-4346-AB1E-3EE180AF3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 sz="1200" b="0" i="0" baseline="0">
                <a:effectLst/>
              </a:rPr>
              <a:t>Skatt og skatteutjevning. Prosent av landsgjennomsnittet. Østfold </a:t>
            </a:r>
            <a:endParaRPr lang="nb-N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pr. innb.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komm!$F$99:$F$110</c:f>
              <c:numCache>
                <c:formatCode>0%</c:formatCode>
                <c:ptCount val="12"/>
                <c:pt idx="0">
                  <c:v>0.7896191229138142</c:v>
                </c:pt>
                <c:pt idx="1">
                  <c:v>0.93014075766275828</c:v>
                </c:pt>
                <c:pt idx="2">
                  <c:v>0.78267156663183646</c:v>
                </c:pt>
                <c:pt idx="3">
                  <c:v>0.84326920307382636</c:v>
                </c:pt>
                <c:pt idx="4">
                  <c:v>1.0666571618759688</c:v>
                </c:pt>
                <c:pt idx="5">
                  <c:v>0.8682261753835202</c:v>
                </c:pt>
                <c:pt idx="6">
                  <c:v>0.79370760774557136</c:v>
                </c:pt>
                <c:pt idx="7">
                  <c:v>0.77620569510791593</c:v>
                </c:pt>
                <c:pt idx="8">
                  <c:v>0.80091721054657772</c:v>
                </c:pt>
                <c:pt idx="9">
                  <c:v>0.81648538028712758</c:v>
                </c:pt>
                <c:pt idx="10">
                  <c:v>0.7843663284169512</c:v>
                </c:pt>
                <c:pt idx="11">
                  <c:v>0.80137554353678975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5F-48C2-A5D7-2400ED066F64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komm!$C$99:$C$110</c:f>
              <c:strCache>
                <c:ptCount val="12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Råde</c:v>
                </c:pt>
                <c:pt idx="6">
                  <c:v>Våler (Østfold)</c:v>
                </c:pt>
                <c:pt idx="7">
                  <c:v>Skiptvet</c:v>
                </c:pt>
                <c:pt idx="8">
                  <c:v>Indre Østfold</c:v>
                </c:pt>
                <c:pt idx="9">
                  <c:v>Rakkestad</c:v>
                </c:pt>
                <c:pt idx="10">
                  <c:v>Marker</c:v>
                </c:pt>
                <c:pt idx="11">
                  <c:v>Aremark</c:v>
                </c:pt>
              </c:strCache>
            </c:strRef>
          </c:cat>
          <c:val>
            <c:numRef>
              <c:f>komm!$P$99:$P$110</c:f>
              <c:numCache>
                <c:formatCode>0.0\ %</c:formatCode>
                <c:ptCount val="12"/>
                <c:pt idx="0">
                  <c:v>0.94434284115168421</c:v>
                </c:pt>
                <c:pt idx="1">
                  <c:v>0.96189090356577611</c:v>
                </c:pt>
                <c:pt idx="2">
                  <c:v>0.94399546333758511</c:v>
                </c:pt>
                <c:pt idx="3">
                  <c:v>0.94702534515968484</c:v>
                </c:pt>
                <c:pt idx="4">
                  <c:v>1.0164974652510601</c:v>
                </c:pt>
                <c:pt idx="5">
                  <c:v>0.9482731937751695</c:v>
                </c:pt>
                <c:pt idx="6">
                  <c:v>0.94454726539327216</c:v>
                </c:pt>
                <c:pt idx="7">
                  <c:v>0.94367216976138946</c:v>
                </c:pt>
                <c:pt idx="8">
                  <c:v>0.94490774553332235</c:v>
                </c:pt>
                <c:pt idx="9">
                  <c:v>0.94568615402035006</c:v>
                </c:pt>
                <c:pt idx="10">
                  <c:v>0.9440802014268409</c:v>
                </c:pt>
                <c:pt idx="11">
                  <c:v>0.94493066218283306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F-48C2-A5D7-2400ED06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46144"/>
        <c:axId val="518044504"/>
      </c:lineChart>
      <c:catAx>
        <c:axId val="5180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4504"/>
        <c:crosses val="autoZero"/>
        <c:auto val="1"/>
        <c:lblAlgn val="ctr"/>
        <c:lblOffset val="100"/>
        <c:noMultiLvlLbl val="0"/>
      </c:catAx>
      <c:valAx>
        <c:axId val="518044504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1804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Vestfold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komm!$F$196:$F$201</c:f>
              <c:numCache>
                <c:formatCode>0%</c:formatCode>
                <c:ptCount val="6"/>
                <c:pt idx="0">
                  <c:v>0.84039049913110786</c:v>
                </c:pt>
                <c:pt idx="1">
                  <c:v>0.88104081358139774</c:v>
                </c:pt>
                <c:pt idx="2">
                  <c:v>0.92731529696194737</c:v>
                </c:pt>
                <c:pt idx="3">
                  <c:v>0.88275310273547203</c:v>
                </c:pt>
                <c:pt idx="4">
                  <c:v>0.87156193020839356</c:v>
                </c:pt>
                <c:pt idx="5">
                  <c:v>0.99497163298986691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0F-424C-A36B-77AB81203F52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komm!$C$196:$C$201</c:f>
              <c:strCache>
                <c:ptCount val="6"/>
                <c:pt idx="0">
                  <c:v>Horten</c:v>
                </c:pt>
                <c:pt idx="1">
                  <c:v>Holmestrand</c:v>
                </c:pt>
                <c:pt idx="2">
                  <c:v>Tønsberg</c:v>
                </c:pt>
                <c:pt idx="3">
                  <c:v>Sandefjord</c:v>
                </c:pt>
                <c:pt idx="4">
                  <c:v>Larvik</c:v>
                </c:pt>
                <c:pt idx="5">
                  <c:v>Færder</c:v>
                </c:pt>
              </c:strCache>
            </c:strRef>
          </c:cat>
          <c:val>
            <c:numRef>
              <c:f>komm!$P$196:$P$201</c:f>
              <c:numCache>
                <c:formatCode>0.0\ %</c:formatCode>
                <c:ptCount val="6"/>
                <c:pt idx="0">
                  <c:v>0.94688140996254899</c:v>
                </c:pt>
                <c:pt idx="1">
                  <c:v>0.94891392568506316</c:v>
                </c:pt>
                <c:pt idx="2">
                  <c:v>0.96076071928545148</c:v>
                </c:pt>
                <c:pt idx="3">
                  <c:v>0.94899954014276722</c:v>
                </c:pt>
                <c:pt idx="4">
                  <c:v>0.94843998151641329</c:v>
                </c:pt>
                <c:pt idx="5">
                  <c:v>0.98782325369661961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0F-424C-A36B-77AB81203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2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 baseline="0"/>
              <a:t>P</a:t>
            </a:r>
            <a:r>
              <a:rPr lang="nb-NO"/>
              <a:t>rosent av landsgjennomsnittet.</a:t>
            </a:r>
            <a:r>
              <a:rPr lang="nb-NO" baseline="0"/>
              <a:t> </a:t>
            </a:r>
            <a:r>
              <a:rPr lang="nb-NO"/>
              <a:t>Innlandet</a:t>
            </a:r>
          </a:p>
        </c:rich>
      </c:tx>
      <c:layout>
        <c:manualLayout>
          <c:xMode val="edge"/>
          <c:yMode val="edge"/>
          <c:x val="0.31285249343832022"/>
          <c:y val="2.3870303989037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komm!$F$150:$F$195</c:f>
              <c:numCache>
                <c:formatCode>0%</c:formatCode>
                <c:ptCount val="46"/>
                <c:pt idx="0">
                  <c:v>0.82606092085827809</c:v>
                </c:pt>
                <c:pt idx="1">
                  <c:v>0.92779086212357942</c:v>
                </c:pt>
                <c:pt idx="2">
                  <c:v>0.93755708434014973</c:v>
                </c:pt>
                <c:pt idx="3">
                  <c:v>0.82544892970614536</c:v>
                </c:pt>
                <c:pt idx="4">
                  <c:v>0.81764422278832005</c:v>
                </c:pt>
                <c:pt idx="5">
                  <c:v>0.70739857516419158</c:v>
                </c:pt>
                <c:pt idx="6">
                  <c:v>0.7939728774861009</c:v>
                </c:pt>
                <c:pt idx="7">
                  <c:v>0.74295473564908965</c:v>
                </c:pt>
                <c:pt idx="8">
                  <c:v>0.81549216709428252</c:v>
                </c:pt>
                <c:pt idx="9">
                  <c:v>0.75162979246853434</c:v>
                </c:pt>
                <c:pt idx="10">
                  <c:v>0.84502286026963069</c:v>
                </c:pt>
                <c:pt idx="11">
                  <c:v>0.73662132572213046</c:v>
                </c:pt>
                <c:pt idx="12">
                  <c:v>0.71903969874800722</c:v>
                </c:pt>
                <c:pt idx="13">
                  <c:v>0.79872168787402076</c:v>
                </c:pt>
                <c:pt idx="14">
                  <c:v>0.84878939803613074</c:v>
                </c:pt>
                <c:pt idx="15">
                  <c:v>1.026579067995979</c:v>
                </c:pt>
                <c:pt idx="16">
                  <c:v>0.74548800723498854</c:v>
                </c:pt>
                <c:pt idx="17">
                  <c:v>0.75764301365313202</c:v>
                </c:pt>
                <c:pt idx="18">
                  <c:v>0.69076132080382535</c:v>
                </c:pt>
                <c:pt idx="19">
                  <c:v>0.70331316899225538</c:v>
                </c:pt>
                <c:pt idx="20">
                  <c:v>0.79838650182214199</c:v>
                </c:pt>
                <c:pt idx="21">
                  <c:v>0.80106264659182125</c:v>
                </c:pt>
                <c:pt idx="22">
                  <c:v>0.74876099018566811</c:v>
                </c:pt>
                <c:pt idx="23">
                  <c:v>0.79110548936883085</c:v>
                </c:pt>
                <c:pt idx="24">
                  <c:v>0.7624443787719174</c:v>
                </c:pt>
                <c:pt idx="25">
                  <c:v>0.81214340218318315</c:v>
                </c:pt>
                <c:pt idx="26">
                  <c:v>0.9533028273697306</c:v>
                </c:pt>
                <c:pt idx="27">
                  <c:v>0.8461332749266175</c:v>
                </c:pt>
                <c:pt idx="28">
                  <c:v>0.77294037020151174</c:v>
                </c:pt>
                <c:pt idx="29">
                  <c:v>0.87609899195736052</c:v>
                </c:pt>
                <c:pt idx="30">
                  <c:v>0.70986194279538495</c:v>
                </c:pt>
                <c:pt idx="31">
                  <c:v>0.88107187374819051</c:v>
                </c:pt>
                <c:pt idx="32">
                  <c:v>0.86251541230778883</c:v>
                </c:pt>
                <c:pt idx="33">
                  <c:v>0.92075533864328085</c:v>
                </c:pt>
                <c:pt idx="34">
                  <c:v>0.88257354671160249</c:v>
                </c:pt>
                <c:pt idx="35">
                  <c:v>0.82219853081419036</c:v>
                </c:pt>
                <c:pt idx="36">
                  <c:v>0.7838480235732862</c:v>
                </c:pt>
                <c:pt idx="37">
                  <c:v>0.87225008233959367</c:v>
                </c:pt>
                <c:pt idx="38">
                  <c:v>0.71569946648717364</c:v>
                </c:pt>
                <c:pt idx="39">
                  <c:v>0.7374267242752045</c:v>
                </c:pt>
                <c:pt idx="40">
                  <c:v>0.84538563661404076</c:v>
                </c:pt>
                <c:pt idx="41">
                  <c:v>0.7318168810771114</c:v>
                </c:pt>
                <c:pt idx="42">
                  <c:v>0.86835200968623216</c:v>
                </c:pt>
                <c:pt idx="43">
                  <c:v>0.97891639802214614</c:v>
                </c:pt>
                <c:pt idx="44">
                  <c:v>0.98489137898354173</c:v>
                </c:pt>
                <c:pt idx="45">
                  <c:v>0.99168185228767136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6-4E0E-BEEE-1FDF92F335AD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komm!$C$150:$C$195</c:f>
              <c:strCache>
                <c:ptCount val="46"/>
                <c:pt idx="0">
                  <c:v>Kongsvinger</c:v>
                </c:pt>
                <c:pt idx="1">
                  <c:v>Hamar</c:v>
                </c:pt>
                <c:pt idx="2">
                  <c:v>Lillehammer</c:v>
                </c:pt>
                <c:pt idx="3">
                  <c:v>Gjøvik</c:v>
                </c:pt>
                <c:pt idx="4">
                  <c:v>Ringsaker</c:v>
                </c:pt>
                <c:pt idx="5">
                  <c:v>Løten</c:v>
                </c:pt>
                <c:pt idx="6">
                  <c:v>Stange</c:v>
                </c:pt>
                <c:pt idx="7">
                  <c:v>Nord-Odal</c:v>
                </c:pt>
                <c:pt idx="8">
                  <c:v>Sør-Odal</c:v>
                </c:pt>
                <c:pt idx="9">
                  <c:v>Eidskog</c:v>
                </c:pt>
                <c:pt idx="10">
                  <c:v>Grue</c:v>
                </c:pt>
                <c:pt idx="11">
                  <c:v>Åsnes</c:v>
                </c:pt>
                <c:pt idx="12">
                  <c:v>Våler</c:v>
                </c:pt>
                <c:pt idx="13">
                  <c:v>Elverum</c:v>
                </c:pt>
                <c:pt idx="14">
                  <c:v>Trysil</c:v>
                </c:pt>
                <c:pt idx="15">
                  <c:v>Åmot</c:v>
                </c:pt>
                <c:pt idx="16">
                  <c:v>Stor-Elvdal</c:v>
                </c:pt>
                <c:pt idx="17">
                  <c:v>Rendalen</c:v>
                </c:pt>
                <c:pt idx="18">
                  <c:v>Engerdal</c:v>
                </c:pt>
                <c:pt idx="19">
                  <c:v>Tolga</c:v>
                </c:pt>
                <c:pt idx="20">
                  <c:v>Tynset</c:v>
                </c:pt>
                <c:pt idx="21">
                  <c:v>Alvdal</c:v>
                </c:pt>
                <c:pt idx="22">
                  <c:v>Folldal</c:v>
                </c:pt>
                <c:pt idx="23">
                  <c:v>Os</c:v>
                </c:pt>
                <c:pt idx="24">
                  <c:v>Dovre</c:v>
                </c:pt>
                <c:pt idx="25">
                  <c:v>Lesja</c:v>
                </c:pt>
                <c:pt idx="26">
                  <c:v>Skjåk</c:v>
                </c:pt>
                <c:pt idx="27">
                  <c:v>Lom</c:v>
                </c:pt>
                <c:pt idx="28">
                  <c:v>Vågå</c:v>
                </c:pt>
                <c:pt idx="29">
                  <c:v>Nord-Fron</c:v>
                </c:pt>
                <c:pt idx="30">
                  <c:v>Sel</c:v>
                </c:pt>
                <c:pt idx="31">
                  <c:v>Sør-Fron</c:v>
                </c:pt>
                <c:pt idx="32">
                  <c:v>Ringebu</c:v>
                </c:pt>
                <c:pt idx="33">
                  <c:v>Øyer</c:v>
                </c:pt>
                <c:pt idx="34">
                  <c:v>Gausdal</c:v>
                </c:pt>
                <c:pt idx="35">
                  <c:v>Østre Toten</c:v>
                </c:pt>
                <c:pt idx="36">
                  <c:v>Vestre Toten</c:v>
                </c:pt>
                <c:pt idx="37">
                  <c:v>Gran</c:v>
                </c:pt>
                <c:pt idx="38">
                  <c:v>Søndre Land</c:v>
                </c:pt>
                <c:pt idx="39">
                  <c:v>Nordre Land</c:v>
                </c:pt>
                <c:pt idx="40">
                  <c:v>Sør-Aurdal</c:v>
                </c:pt>
                <c:pt idx="41">
                  <c:v>Etnedal</c:v>
                </c:pt>
                <c:pt idx="42">
                  <c:v>Nord-Aurdal</c:v>
                </c:pt>
                <c:pt idx="43">
                  <c:v>Vestre Slidre</c:v>
                </c:pt>
                <c:pt idx="44">
                  <c:v>Øystre Slidre</c:v>
                </c:pt>
                <c:pt idx="45">
                  <c:v>Vang</c:v>
                </c:pt>
              </c:strCache>
            </c:strRef>
          </c:cat>
          <c:val>
            <c:numRef>
              <c:f>komm!$P$150:$P$195</c:f>
              <c:numCache>
                <c:formatCode>0.0\ %</c:formatCode>
                <c:ptCount val="46"/>
                <c:pt idx="0">
                  <c:v>0.94616493104890742</c:v>
                </c:pt>
                <c:pt idx="1">
                  <c:v>0.96095094535010461</c:v>
                </c:pt>
                <c:pt idx="2">
                  <c:v>0.96485743423673265</c:v>
                </c:pt>
                <c:pt idx="3">
                  <c:v>0.94613433149130077</c:v>
                </c:pt>
                <c:pt idx="4">
                  <c:v>0.94574409614540966</c:v>
                </c:pt>
                <c:pt idx="5">
                  <c:v>0.94023181376420306</c:v>
                </c:pt>
                <c:pt idx="6">
                  <c:v>0.94456052888029851</c:v>
                </c:pt>
                <c:pt idx="7">
                  <c:v>0.94200962178844805</c:v>
                </c:pt>
                <c:pt idx="8">
                  <c:v>0.94563649336070765</c:v>
                </c:pt>
                <c:pt idx="9">
                  <c:v>0.94244337462942018</c:v>
                </c:pt>
                <c:pt idx="10">
                  <c:v>0.94711302801947517</c:v>
                </c:pt>
                <c:pt idx="11">
                  <c:v>0.94169295129210007</c:v>
                </c:pt>
                <c:pt idx="12">
                  <c:v>0.94081386994339367</c:v>
                </c:pt>
                <c:pt idx="13">
                  <c:v>0.94479796939969451</c:v>
                </c:pt>
                <c:pt idx="14">
                  <c:v>0.94730135490779999</c:v>
                </c:pt>
                <c:pt idx="15">
                  <c:v>1.0004662276990641</c:v>
                </c:pt>
                <c:pt idx="16">
                  <c:v>0.94213628536774296</c:v>
                </c:pt>
                <c:pt idx="17">
                  <c:v>0.94274403568865006</c:v>
                </c:pt>
                <c:pt idx="18">
                  <c:v>0.9393999510461849</c:v>
                </c:pt>
                <c:pt idx="19">
                  <c:v>0.94002754345560657</c:v>
                </c:pt>
                <c:pt idx="20">
                  <c:v>0.94478121009710059</c:v>
                </c:pt>
                <c:pt idx="21">
                  <c:v>0.94491501733558458</c:v>
                </c:pt>
                <c:pt idx="22">
                  <c:v>0.94229993451527694</c:v>
                </c:pt>
                <c:pt idx="23">
                  <c:v>0.94441715947443527</c:v>
                </c:pt>
                <c:pt idx="24">
                  <c:v>0.94298410394458931</c:v>
                </c:pt>
                <c:pt idx="25">
                  <c:v>0.94546905511515278</c:v>
                </c:pt>
                <c:pt idx="26">
                  <c:v>0.97115573144856515</c:v>
                </c:pt>
                <c:pt idx="27">
                  <c:v>0.94716854875232459</c:v>
                </c:pt>
                <c:pt idx="28">
                  <c:v>0.94350890351606909</c:v>
                </c:pt>
                <c:pt idx="29">
                  <c:v>0.9486668346038617</c:v>
                </c:pt>
                <c:pt idx="30">
                  <c:v>0.94035498214576263</c:v>
                </c:pt>
                <c:pt idx="31">
                  <c:v>0.94891547869340287</c:v>
                </c:pt>
                <c:pt idx="32">
                  <c:v>0.94798765562138299</c:v>
                </c:pt>
                <c:pt idx="33">
                  <c:v>0.95813673595798499</c:v>
                </c:pt>
                <c:pt idx="34">
                  <c:v>0.94899056234157342</c:v>
                </c:pt>
                <c:pt idx="35">
                  <c:v>0.94597181154670296</c:v>
                </c:pt>
                <c:pt idx="36">
                  <c:v>0.94405428618465792</c:v>
                </c:pt>
                <c:pt idx="37">
                  <c:v>0.94847438912297322</c:v>
                </c:pt>
                <c:pt idx="38">
                  <c:v>0.94064685833035233</c:v>
                </c:pt>
                <c:pt idx="39">
                  <c:v>0.94173322121975378</c:v>
                </c:pt>
                <c:pt idx="40">
                  <c:v>0.9471311668366954</c:v>
                </c:pt>
                <c:pt idx="41">
                  <c:v>0.94145272905984911</c:v>
                </c:pt>
                <c:pt idx="42">
                  <c:v>0.94827948549030516</c:v>
                </c:pt>
                <c:pt idx="43">
                  <c:v>0.98140115970953135</c:v>
                </c:pt>
                <c:pt idx="44">
                  <c:v>0.98379115209408963</c:v>
                </c:pt>
                <c:pt idx="45">
                  <c:v>0.98650734141574126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6-4E0E-BEEE-1FDF92F3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Agder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komm!$F$219:$F$243</c:f>
              <c:numCache>
                <c:formatCode>0%</c:formatCode>
                <c:ptCount val="25"/>
                <c:pt idx="0">
                  <c:v>0.82122419398046886</c:v>
                </c:pt>
                <c:pt idx="1">
                  <c:v>0.85872992138492465</c:v>
                </c:pt>
                <c:pt idx="2">
                  <c:v>0.84838327853698936</c:v>
                </c:pt>
                <c:pt idx="3">
                  <c:v>0.85772968261451943</c:v>
                </c:pt>
                <c:pt idx="4">
                  <c:v>0.80837805287138753</c:v>
                </c:pt>
                <c:pt idx="5">
                  <c:v>0.8310954220057476</c:v>
                </c:pt>
                <c:pt idx="6">
                  <c:v>0.86345086443337782</c:v>
                </c:pt>
                <c:pt idx="7">
                  <c:v>0.70854731441842478</c:v>
                </c:pt>
                <c:pt idx="8">
                  <c:v>0.66995509833310685</c:v>
                </c:pt>
                <c:pt idx="9">
                  <c:v>0.81123132797812081</c:v>
                </c:pt>
                <c:pt idx="10">
                  <c:v>0.7716691170830724</c:v>
                </c:pt>
                <c:pt idx="11">
                  <c:v>0.90120840917572553</c:v>
                </c:pt>
                <c:pt idx="12">
                  <c:v>0.69945461840902445</c:v>
                </c:pt>
                <c:pt idx="13">
                  <c:v>0.78192937786348071</c:v>
                </c:pt>
                <c:pt idx="14">
                  <c:v>0.73343852640810125</c:v>
                </c:pt>
                <c:pt idx="15">
                  <c:v>0.7151268975574766</c:v>
                </c:pt>
                <c:pt idx="16">
                  <c:v>0.85885562950358219</c:v>
                </c:pt>
                <c:pt idx="17">
                  <c:v>1.2668028879280295</c:v>
                </c:pt>
                <c:pt idx="18">
                  <c:v>2.1553952537969172</c:v>
                </c:pt>
                <c:pt idx="19">
                  <c:v>0.70243332209263687</c:v>
                </c:pt>
                <c:pt idx="20">
                  <c:v>1.303246757921303</c:v>
                </c:pt>
                <c:pt idx="21">
                  <c:v>0.75175850681911971</c:v>
                </c:pt>
                <c:pt idx="22">
                  <c:v>0.77641518994161673</c:v>
                </c:pt>
                <c:pt idx="23">
                  <c:v>0.87735305744953096</c:v>
                </c:pt>
                <c:pt idx="24">
                  <c:v>1.6442955294577832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0-443A-B170-BB1A9F2A626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komm!$C$219:$C$243</c:f>
              <c:strCache>
                <c:ptCount val="2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Kristiansand</c:v>
                </c:pt>
                <c:pt idx="4">
                  <c:v>Lindesnes</c:v>
                </c:pt>
                <c:pt idx="5">
                  <c:v>Farsund</c:v>
                </c:pt>
                <c:pt idx="6">
                  <c:v>Flekkefjord</c:v>
                </c:pt>
                <c:pt idx="7">
                  <c:v>Gjerstad</c:v>
                </c:pt>
                <c:pt idx="8">
                  <c:v>Vegårshei</c:v>
                </c:pt>
                <c:pt idx="9">
                  <c:v>Tvedestrand</c:v>
                </c:pt>
                <c:pt idx="10">
                  <c:v>Froland</c:v>
                </c:pt>
                <c:pt idx="11">
                  <c:v>Lillesand</c:v>
                </c:pt>
                <c:pt idx="12">
                  <c:v>Birkenes</c:v>
                </c:pt>
                <c:pt idx="13">
                  <c:v>Åmli</c:v>
                </c:pt>
                <c:pt idx="14">
                  <c:v>Iveland</c:v>
                </c:pt>
                <c:pt idx="15">
                  <c:v>Evje og Hornnes</c:v>
                </c:pt>
                <c:pt idx="16">
                  <c:v>Bygland</c:v>
                </c:pt>
                <c:pt idx="17">
                  <c:v>Valle</c:v>
                </c:pt>
                <c:pt idx="18">
                  <c:v>Bykle</c:v>
                </c:pt>
                <c:pt idx="19">
                  <c:v>Vennesla</c:v>
                </c:pt>
                <c:pt idx="20">
                  <c:v>Åseral</c:v>
                </c:pt>
                <c:pt idx="21">
                  <c:v>Lyngdal</c:v>
                </c:pt>
                <c:pt idx="22">
                  <c:v>Hægebostad</c:v>
                </c:pt>
                <c:pt idx="23">
                  <c:v>Kvinesdal</c:v>
                </c:pt>
                <c:pt idx="24">
                  <c:v>Sirdal</c:v>
                </c:pt>
              </c:strCache>
            </c:strRef>
          </c:cat>
          <c:val>
            <c:numRef>
              <c:f>komm!$P$219:$P$243</c:f>
              <c:numCache>
                <c:formatCode>0.0\ %</c:formatCode>
                <c:ptCount val="25"/>
                <c:pt idx="0">
                  <c:v>0.94592309470501701</c:v>
                </c:pt>
                <c:pt idx="1">
                  <c:v>0.94779838107523984</c:v>
                </c:pt>
                <c:pt idx="2">
                  <c:v>0.94728104893284293</c:v>
                </c:pt>
                <c:pt idx="3">
                  <c:v>0.94774836913671967</c:v>
                </c:pt>
                <c:pt idx="4">
                  <c:v>0.94528078764956303</c:v>
                </c:pt>
                <c:pt idx="5">
                  <c:v>0.94641665610628112</c:v>
                </c:pt>
                <c:pt idx="6">
                  <c:v>0.9480344282276626</c:v>
                </c:pt>
                <c:pt idx="7">
                  <c:v>0.9402892507269146</c:v>
                </c:pt>
                <c:pt idx="8">
                  <c:v>0.93835963992264881</c:v>
                </c:pt>
                <c:pt idx="9">
                  <c:v>0.94542345140489947</c:v>
                </c:pt>
                <c:pt idx="10">
                  <c:v>0.94344534086014709</c:v>
                </c:pt>
                <c:pt idx="11">
                  <c:v>0.95031796417096304</c:v>
                </c:pt>
                <c:pt idx="12">
                  <c:v>0.93983461592644468</c:v>
                </c:pt>
                <c:pt idx="13">
                  <c:v>0.94395835389916749</c:v>
                </c:pt>
                <c:pt idx="14">
                  <c:v>0.94153381132639868</c:v>
                </c:pt>
                <c:pt idx="15">
                  <c:v>0.94061822988386745</c:v>
                </c:pt>
                <c:pt idx="16">
                  <c:v>0.94780466648117268</c:v>
                </c:pt>
                <c:pt idx="17">
                  <c:v>1.0965557556718846</c:v>
                </c:pt>
                <c:pt idx="18">
                  <c:v>1.4519927020194396</c:v>
                </c:pt>
                <c:pt idx="19">
                  <c:v>0.93998355111062526</c:v>
                </c:pt>
                <c:pt idx="20">
                  <c:v>1.1111333036691939</c:v>
                </c:pt>
                <c:pt idx="21">
                  <c:v>0.9424498103469493</c:v>
                </c:pt>
                <c:pt idx="22">
                  <c:v>0.94368264450307415</c:v>
                </c:pt>
                <c:pt idx="23">
                  <c:v>0.94872953787847014</c:v>
                </c:pt>
                <c:pt idx="24">
                  <c:v>1.247552812283786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0-443A-B170-BB1A9F2A6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Vestland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komm!$F$244:$F$286</c:f>
              <c:numCache>
                <c:formatCode>0%</c:formatCode>
                <c:ptCount val="43"/>
                <c:pt idx="0">
                  <c:v>1.0494255308881526</c:v>
                </c:pt>
                <c:pt idx="1">
                  <c:v>1.0086015821134731</c:v>
                </c:pt>
                <c:pt idx="2">
                  <c:v>0.92624754057055869</c:v>
                </c:pt>
                <c:pt idx="3">
                  <c:v>0.91163610861885291</c:v>
                </c:pt>
                <c:pt idx="4">
                  <c:v>0.94622373588049147</c:v>
                </c:pt>
                <c:pt idx="5">
                  <c:v>1.077067987152019</c:v>
                </c:pt>
                <c:pt idx="6">
                  <c:v>0.89360114641405097</c:v>
                </c:pt>
                <c:pt idx="7">
                  <c:v>1.1866574085675106</c:v>
                </c:pt>
                <c:pt idx="8">
                  <c:v>0.94350351826503132</c:v>
                </c:pt>
                <c:pt idx="9">
                  <c:v>1.1090365917591378</c:v>
                </c:pt>
                <c:pt idx="10">
                  <c:v>1.6834237236751561</c:v>
                </c:pt>
                <c:pt idx="11">
                  <c:v>1.0584793956696268</c:v>
                </c:pt>
                <c:pt idx="12">
                  <c:v>0.89534213644255034</c:v>
                </c:pt>
                <c:pt idx="13">
                  <c:v>0.88892096480710925</c:v>
                </c:pt>
                <c:pt idx="14">
                  <c:v>0.89729956068835781</c:v>
                </c:pt>
                <c:pt idx="15">
                  <c:v>0.92525407125428716</c:v>
                </c:pt>
                <c:pt idx="16">
                  <c:v>1.5647974192379968</c:v>
                </c:pt>
                <c:pt idx="17">
                  <c:v>0.92588513084018553</c:v>
                </c:pt>
                <c:pt idx="18">
                  <c:v>0.84602937185493698</c:v>
                </c:pt>
                <c:pt idx="19">
                  <c:v>0.90477921039837195</c:v>
                </c:pt>
                <c:pt idx="20">
                  <c:v>1.9833130266704719</c:v>
                </c:pt>
                <c:pt idx="21">
                  <c:v>0.80561109217401428</c:v>
                </c:pt>
                <c:pt idx="22">
                  <c:v>0.86900262678597806</c:v>
                </c:pt>
                <c:pt idx="23">
                  <c:v>1.2566773502136532</c:v>
                </c:pt>
                <c:pt idx="24">
                  <c:v>0.85543259812617523</c:v>
                </c:pt>
                <c:pt idx="25">
                  <c:v>1.1447820468886472</c:v>
                </c:pt>
                <c:pt idx="26">
                  <c:v>1.0473361161009955</c:v>
                </c:pt>
                <c:pt idx="27">
                  <c:v>1.1028010251938591</c:v>
                </c:pt>
                <c:pt idx="28">
                  <c:v>0.85442930072185397</c:v>
                </c:pt>
                <c:pt idx="29">
                  <c:v>0.98947181869613055</c:v>
                </c:pt>
                <c:pt idx="30">
                  <c:v>1.0231572182572028</c:v>
                </c:pt>
                <c:pt idx="31">
                  <c:v>0.86801620670485224</c:v>
                </c:pt>
                <c:pt idx="32">
                  <c:v>1.4689455219443797</c:v>
                </c:pt>
                <c:pt idx="33">
                  <c:v>1.0725332608064797</c:v>
                </c:pt>
                <c:pt idx="34">
                  <c:v>1.1008253077586967</c:v>
                </c:pt>
                <c:pt idx="35">
                  <c:v>1.0376114198592856</c:v>
                </c:pt>
                <c:pt idx="36">
                  <c:v>0.89428762962597652</c:v>
                </c:pt>
                <c:pt idx="37">
                  <c:v>0.9721846496133052</c:v>
                </c:pt>
                <c:pt idx="38">
                  <c:v>0.91154019999715541</c:v>
                </c:pt>
                <c:pt idx="39">
                  <c:v>0.98691345446773637</c:v>
                </c:pt>
                <c:pt idx="40">
                  <c:v>0.84824969635373426</c:v>
                </c:pt>
                <c:pt idx="41">
                  <c:v>0.92274844593119687</c:v>
                </c:pt>
                <c:pt idx="42">
                  <c:v>0.88314454474351478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5-4169-89CD-335A0C4DDE0C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komm!$C$244:$C$286</c:f>
              <c:strCache>
                <c:ptCount val="43"/>
                <c:pt idx="0">
                  <c:v>Bergen</c:v>
                </c:pt>
                <c:pt idx="1">
                  <c:v>Kinn</c:v>
                </c:pt>
                <c:pt idx="2">
                  <c:v>Etne</c:v>
                </c:pt>
                <c:pt idx="3">
                  <c:v>Sveio</c:v>
                </c:pt>
                <c:pt idx="4">
                  <c:v>Bømlo</c:v>
                </c:pt>
                <c:pt idx="5">
                  <c:v>Stord</c:v>
                </c:pt>
                <c:pt idx="6">
                  <c:v>Fitjar</c:v>
                </c:pt>
                <c:pt idx="7">
                  <c:v>Tysnes</c:v>
                </c:pt>
                <c:pt idx="8">
                  <c:v>Kvinnherad</c:v>
                </c:pt>
                <c:pt idx="9">
                  <c:v>Ullensvang</c:v>
                </c:pt>
                <c:pt idx="10">
                  <c:v>Eidfjord</c:v>
                </c:pt>
                <c:pt idx="11">
                  <c:v>Ulvik</c:v>
                </c:pt>
                <c:pt idx="12">
                  <c:v>Voss</c:v>
                </c:pt>
                <c:pt idx="13">
                  <c:v>Kvam</c:v>
                </c:pt>
                <c:pt idx="14">
                  <c:v>Samnanger</c:v>
                </c:pt>
                <c:pt idx="15">
                  <c:v>Bjørnafjorden</c:v>
                </c:pt>
                <c:pt idx="16">
                  <c:v>Austevoll</c:v>
                </c:pt>
                <c:pt idx="17">
                  <c:v>Øygarden</c:v>
                </c:pt>
                <c:pt idx="18">
                  <c:v>Askøy</c:v>
                </c:pt>
                <c:pt idx="19">
                  <c:v>Vaksdal</c:v>
                </c:pt>
                <c:pt idx="20">
                  <c:v>Modalen</c:v>
                </c:pt>
                <c:pt idx="21">
                  <c:v>Osterøy</c:v>
                </c:pt>
                <c:pt idx="22">
                  <c:v>Alver</c:v>
                </c:pt>
                <c:pt idx="23">
                  <c:v>Austrheim</c:v>
                </c:pt>
                <c:pt idx="24">
                  <c:v>Fedje</c:v>
                </c:pt>
                <c:pt idx="25">
                  <c:v>Masfjorden</c:v>
                </c:pt>
                <c:pt idx="26">
                  <c:v>Gulen</c:v>
                </c:pt>
                <c:pt idx="27">
                  <c:v>Solund</c:v>
                </c:pt>
                <c:pt idx="28">
                  <c:v>Hyllestad</c:v>
                </c:pt>
                <c:pt idx="29">
                  <c:v>Høyanger</c:v>
                </c:pt>
                <c:pt idx="30">
                  <c:v>Vik</c:v>
                </c:pt>
                <c:pt idx="31">
                  <c:v>Sogndal</c:v>
                </c:pt>
                <c:pt idx="32">
                  <c:v>Aurland</c:v>
                </c:pt>
                <c:pt idx="33">
                  <c:v>Lærdal</c:v>
                </c:pt>
                <c:pt idx="34">
                  <c:v>Årdal</c:v>
                </c:pt>
                <c:pt idx="35">
                  <c:v>Luster</c:v>
                </c:pt>
                <c:pt idx="36">
                  <c:v>Askvoll</c:v>
                </c:pt>
                <c:pt idx="37">
                  <c:v>Fjaler</c:v>
                </c:pt>
                <c:pt idx="38">
                  <c:v>Sunnfjord</c:v>
                </c:pt>
                <c:pt idx="39">
                  <c:v>Bremanger</c:v>
                </c:pt>
                <c:pt idx="40">
                  <c:v>Stad</c:v>
                </c:pt>
                <c:pt idx="41">
                  <c:v>Gloppen</c:v>
                </c:pt>
                <c:pt idx="42">
                  <c:v>Stryn</c:v>
                </c:pt>
              </c:strCache>
            </c:strRef>
          </c:cat>
          <c:val>
            <c:numRef>
              <c:f>komm!$P$244:$P$286</c:f>
              <c:numCache>
                <c:formatCode>0.0\ %</c:formatCode>
                <c:ptCount val="43"/>
                <c:pt idx="0">
                  <c:v>1.0096048128559338</c:v>
                </c:pt>
                <c:pt idx="1">
                  <c:v>0.99327523334606194</c:v>
                </c:pt>
                <c:pt idx="2">
                  <c:v>0.96033361672889606</c:v>
                </c:pt>
                <c:pt idx="3">
                  <c:v>0.95448904394821399</c:v>
                </c:pt>
                <c:pt idx="4">
                  <c:v>0.96832409485286941</c:v>
                </c:pt>
                <c:pt idx="5">
                  <c:v>1.0206617953614803</c:v>
                </c:pt>
                <c:pt idx="6">
                  <c:v>0.94954194232669598</c:v>
                </c:pt>
                <c:pt idx="7">
                  <c:v>1.0644975639276768</c:v>
                </c:pt>
                <c:pt idx="8">
                  <c:v>0.96723600780668539</c:v>
                </c:pt>
                <c:pt idx="9">
                  <c:v>1.0334492372043282</c:v>
                </c:pt>
                <c:pt idx="10">
                  <c:v>1.2632040899707353</c:v>
                </c:pt>
                <c:pt idx="11">
                  <c:v>1.0132263587685233</c:v>
                </c:pt>
                <c:pt idx="12">
                  <c:v>0.94962899182812111</c:v>
                </c:pt>
                <c:pt idx="13">
                  <c:v>0.94930793324634899</c:v>
                </c:pt>
                <c:pt idx="14">
                  <c:v>0.94972686304041132</c:v>
                </c:pt>
                <c:pt idx="15">
                  <c:v>0.95993622900238762</c:v>
                </c:pt>
                <c:pt idx="16">
                  <c:v>1.2157535681958713</c:v>
                </c:pt>
                <c:pt idx="17">
                  <c:v>0.96018865283674704</c:v>
                </c:pt>
                <c:pt idx="18">
                  <c:v>0.94716335359874027</c:v>
                </c:pt>
                <c:pt idx="19">
                  <c:v>0.95174628466002154</c:v>
                </c:pt>
                <c:pt idx="20">
                  <c:v>1.3831598111688614</c:v>
                </c:pt>
                <c:pt idx="21">
                  <c:v>0.94514243961469435</c:v>
                </c:pt>
                <c:pt idx="22">
                  <c:v>0.94831201634529239</c:v>
                </c:pt>
                <c:pt idx="23">
                  <c:v>1.0925055405861339</c:v>
                </c:pt>
                <c:pt idx="24">
                  <c:v>0.9476335149123023</c:v>
                </c:pt>
                <c:pt idx="25">
                  <c:v>1.0477474192561318</c:v>
                </c:pt>
                <c:pt idx="26">
                  <c:v>1.0087690469410708</c:v>
                </c:pt>
                <c:pt idx="27">
                  <c:v>1.0309550105782164</c:v>
                </c:pt>
                <c:pt idx="28">
                  <c:v>0.94758335004208627</c:v>
                </c:pt>
                <c:pt idx="29">
                  <c:v>0.985623327979125</c:v>
                </c:pt>
                <c:pt idx="30">
                  <c:v>0.9990974878035539</c:v>
                </c:pt>
                <c:pt idx="31">
                  <c:v>0.94826269534123608</c:v>
                </c:pt>
                <c:pt idx="32">
                  <c:v>1.1774128092784246</c:v>
                </c:pt>
                <c:pt idx="33">
                  <c:v>1.0188479048232646</c:v>
                </c:pt>
                <c:pt idx="34">
                  <c:v>1.0301647236041513</c:v>
                </c:pt>
                <c:pt idx="35">
                  <c:v>1.004879168444387</c:v>
                </c:pt>
                <c:pt idx="36">
                  <c:v>0.94957626648729243</c:v>
                </c:pt>
                <c:pt idx="37">
                  <c:v>0.9787084603459949</c:v>
                </c:pt>
                <c:pt idx="38">
                  <c:v>0.95445068049953496</c:v>
                </c:pt>
                <c:pt idx="39">
                  <c:v>0.98459998228776735</c:v>
                </c:pt>
                <c:pt idx="40">
                  <c:v>0.94727436982368018</c:v>
                </c:pt>
                <c:pt idx="41">
                  <c:v>0.95893397887315135</c:v>
                </c:pt>
                <c:pt idx="42">
                  <c:v>0.94901911224316926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5-4169-89CD-335A0C4DD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3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Skatt og skatteutjevning. Prosent av landsgjennomsnittet.</a:t>
            </a:r>
            <a:r>
              <a:rPr lang="nb-NO" baseline="0"/>
              <a:t> </a:t>
            </a:r>
          </a:p>
          <a:p>
            <a:pPr>
              <a:defRPr/>
            </a:pPr>
            <a:r>
              <a:rPr lang="nb-NO"/>
              <a:t>Trøndelag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 pr innbygger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komm!$F$287:$F$324</c:f>
              <c:numCache>
                <c:formatCode>0%</c:formatCode>
                <c:ptCount val="38"/>
                <c:pt idx="0">
                  <c:v>1.0162322646881652</c:v>
                </c:pt>
                <c:pt idx="1">
                  <c:v>0.76660347422526842</c:v>
                </c:pt>
                <c:pt idx="2">
                  <c:v>0.8236744985687986</c:v>
                </c:pt>
                <c:pt idx="3">
                  <c:v>1.4119842158514608</c:v>
                </c:pt>
                <c:pt idx="4">
                  <c:v>0.80557874818113029</c:v>
                </c:pt>
                <c:pt idx="5">
                  <c:v>0.81386555695639218</c:v>
                </c:pt>
                <c:pt idx="6">
                  <c:v>0.75830347504499385</c:v>
                </c:pt>
                <c:pt idx="7">
                  <c:v>0.86044165321597843</c:v>
                </c:pt>
                <c:pt idx="8">
                  <c:v>0.70486341215826187</c:v>
                </c:pt>
                <c:pt idx="9">
                  <c:v>0.7216240736759636</c:v>
                </c:pt>
                <c:pt idx="10">
                  <c:v>0.8127422082481941</c:v>
                </c:pt>
                <c:pt idx="11">
                  <c:v>0.79548136107750456</c:v>
                </c:pt>
                <c:pt idx="12">
                  <c:v>0.92219717344871122</c:v>
                </c:pt>
                <c:pt idx="13">
                  <c:v>0.7823606154999887</c:v>
                </c:pt>
                <c:pt idx="14">
                  <c:v>1.3021714996609091</c:v>
                </c:pt>
                <c:pt idx="15">
                  <c:v>0.7519357568634838</c:v>
                </c:pt>
                <c:pt idx="16">
                  <c:v>0.8330043647437263</c:v>
                </c:pt>
                <c:pt idx="17">
                  <c:v>0.7440948308232993</c:v>
                </c:pt>
                <c:pt idx="18">
                  <c:v>0.8026912173058296</c:v>
                </c:pt>
                <c:pt idx="19">
                  <c:v>0.75913617059143701</c:v>
                </c:pt>
                <c:pt idx="20">
                  <c:v>0.73596363204043891</c:v>
                </c:pt>
                <c:pt idx="21">
                  <c:v>0.82956009467722158</c:v>
                </c:pt>
                <c:pt idx="22">
                  <c:v>0.94230231436242207</c:v>
                </c:pt>
                <c:pt idx="23">
                  <c:v>1.1345082621325016</c:v>
                </c:pt>
                <c:pt idx="24">
                  <c:v>0.81581013317260975</c:v>
                </c:pt>
                <c:pt idx="25">
                  <c:v>0.70051594178478493</c:v>
                </c:pt>
                <c:pt idx="26">
                  <c:v>0.79663424661104565</c:v>
                </c:pt>
                <c:pt idx="27">
                  <c:v>0.928021018664963</c:v>
                </c:pt>
                <c:pt idx="28">
                  <c:v>0.84294395550602541</c:v>
                </c:pt>
                <c:pt idx="29">
                  <c:v>0.78386090649858298</c:v>
                </c:pt>
                <c:pt idx="30">
                  <c:v>0.73433643348002253</c:v>
                </c:pt>
                <c:pt idx="31">
                  <c:v>0.85978504172911829</c:v>
                </c:pt>
                <c:pt idx="32">
                  <c:v>0.86490961136996192</c:v>
                </c:pt>
                <c:pt idx="33">
                  <c:v>0.86340215200712811</c:v>
                </c:pt>
                <c:pt idx="34">
                  <c:v>0.84328797055778881</c:v>
                </c:pt>
                <c:pt idx="35">
                  <c:v>0.80048912883414636</c:v>
                </c:pt>
                <c:pt idx="36">
                  <c:v>1.0507745570631646</c:v>
                </c:pt>
                <c:pt idx="37">
                  <c:v>0.7705618506706674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2-4655-9FE4-61CA028BC3FE}"/>
            </c:ext>
          </c:extLst>
        </c:ser>
        <c:ser>
          <c:idx val="1"/>
          <c:order val="1"/>
          <c:tx>
            <c:v>skatt og skatteutjevning pr. innb.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komm!$C$287:$C$324</c:f>
              <c:strCache>
                <c:ptCount val="38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Frøya</c:v>
                </c:pt>
                <c:pt idx="4">
                  <c:v>Osen</c:v>
                </c:pt>
                <c:pt idx="5">
                  <c:v>Oppdal</c:v>
                </c:pt>
                <c:pt idx="6">
                  <c:v>Rennebu</c:v>
                </c:pt>
                <c:pt idx="7">
                  <c:v>Røros</c:v>
                </c:pt>
                <c:pt idx="8">
                  <c:v>Holtålen</c:v>
                </c:pt>
                <c:pt idx="9">
                  <c:v>Midtre Gauldal</c:v>
                </c:pt>
                <c:pt idx="10">
                  <c:v>Melhus</c:v>
                </c:pt>
                <c:pt idx="11">
                  <c:v>Skaun</c:v>
                </c:pt>
                <c:pt idx="12">
                  <c:v>Malvik</c:v>
                </c:pt>
                <c:pt idx="13">
                  <c:v>Selbu</c:v>
                </c:pt>
                <c:pt idx="14">
                  <c:v>Tydal</c:v>
                </c:pt>
                <c:pt idx="15">
                  <c:v>Meråker</c:v>
                </c:pt>
                <c:pt idx="16">
                  <c:v>Stjørdal</c:v>
                </c:pt>
                <c:pt idx="17">
                  <c:v>Frosta</c:v>
                </c:pt>
                <c:pt idx="18">
                  <c:v>Levanger</c:v>
                </c:pt>
                <c:pt idx="19">
                  <c:v>Verdal</c:v>
                </c:pt>
                <c:pt idx="20">
                  <c:v>Snåsa</c:v>
                </c:pt>
                <c:pt idx="21">
                  <c:v>Lierne</c:v>
                </c:pt>
                <c:pt idx="22">
                  <c:v>Røyrvik</c:v>
                </c:pt>
                <c:pt idx="23">
                  <c:v>Namsskogan</c:v>
                </c:pt>
                <c:pt idx="24">
                  <c:v>Grong</c:v>
                </c:pt>
                <c:pt idx="25">
                  <c:v>Høylandet</c:v>
                </c:pt>
                <c:pt idx="26">
                  <c:v>Overhalla</c:v>
                </c:pt>
                <c:pt idx="27">
                  <c:v>Flatanger</c:v>
                </c:pt>
                <c:pt idx="28">
                  <c:v>Leka</c:v>
                </c:pt>
                <c:pt idx="29">
                  <c:v>Inderøy</c:v>
                </c:pt>
                <c:pt idx="30">
                  <c:v>Indre Fosen</c:v>
                </c:pt>
                <c:pt idx="31">
                  <c:v>Heim</c:v>
                </c:pt>
                <c:pt idx="32">
                  <c:v>Hitra</c:v>
                </c:pt>
                <c:pt idx="33">
                  <c:v>Ørland</c:v>
                </c:pt>
                <c:pt idx="34">
                  <c:v>Åfjord</c:v>
                </c:pt>
                <c:pt idx="35">
                  <c:v>Orkland</c:v>
                </c:pt>
                <c:pt idx="36">
                  <c:v>Nærøysund</c:v>
                </c:pt>
                <c:pt idx="37">
                  <c:v>Rindal</c:v>
                </c:pt>
              </c:strCache>
            </c:strRef>
          </c:cat>
          <c:val>
            <c:numRef>
              <c:f>komm!$P$287:$P$324</c:f>
              <c:numCache>
                <c:formatCode>0.0\ %</c:formatCode>
                <c:ptCount val="38"/>
                <c:pt idx="0">
                  <c:v>0.99632750637593892</c:v>
                </c:pt>
                <c:pt idx="1">
                  <c:v>0.94319205871725698</c:v>
                </c:pt>
                <c:pt idx="2">
                  <c:v>0.94604560993443343</c:v>
                </c:pt>
                <c:pt idx="3">
                  <c:v>1.1546282868412574</c:v>
                </c:pt>
                <c:pt idx="4">
                  <c:v>0.94514082241505004</c:v>
                </c:pt>
                <c:pt idx="5">
                  <c:v>0.94555516285381325</c:v>
                </c:pt>
                <c:pt idx="6">
                  <c:v>0.94277705875824314</c:v>
                </c:pt>
                <c:pt idx="7">
                  <c:v>0.94788396766679239</c:v>
                </c:pt>
                <c:pt idx="8">
                  <c:v>0.94010505561390667</c:v>
                </c:pt>
                <c:pt idx="9">
                  <c:v>0.94094308868979182</c:v>
                </c:pt>
                <c:pt idx="10">
                  <c:v>0.94549899541840321</c:v>
                </c:pt>
                <c:pt idx="11">
                  <c:v>0.94463595305986892</c:v>
                </c:pt>
                <c:pt idx="12">
                  <c:v>0.95871346988015749</c:v>
                </c:pt>
                <c:pt idx="13">
                  <c:v>0.94397991578099294</c:v>
                </c:pt>
                <c:pt idx="14">
                  <c:v>1.1107032003650361</c:v>
                </c:pt>
                <c:pt idx="15">
                  <c:v>0.94245867284916773</c:v>
                </c:pt>
                <c:pt idx="16">
                  <c:v>0.9465121032431798</c:v>
                </c:pt>
                <c:pt idx="17">
                  <c:v>0.94206662654715867</c:v>
                </c:pt>
                <c:pt idx="18">
                  <c:v>0.94499644587128517</c:v>
                </c:pt>
                <c:pt idx="19">
                  <c:v>0.94281869353556536</c:v>
                </c:pt>
                <c:pt idx="20">
                  <c:v>0.94166006660801538</c:v>
                </c:pt>
                <c:pt idx="21">
                  <c:v>0.94633988973985472</c:v>
                </c:pt>
                <c:pt idx="22">
                  <c:v>0.96675552624564165</c:v>
                </c:pt>
                <c:pt idx="23">
                  <c:v>1.0436379053536735</c:v>
                </c:pt>
                <c:pt idx="24">
                  <c:v>0.94565239166462389</c:v>
                </c:pt>
                <c:pt idx="25">
                  <c:v>0.93988768209523277</c:v>
                </c:pt>
                <c:pt idx="26">
                  <c:v>0.94469359733654579</c:v>
                </c:pt>
                <c:pt idx="27">
                  <c:v>0.96104300796665776</c:v>
                </c:pt>
                <c:pt idx="28">
                  <c:v>0.94700908278129481</c:v>
                </c:pt>
                <c:pt idx="29">
                  <c:v>0.94405493033092269</c:v>
                </c:pt>
                <c:pt idx="30">
                  <c:v>0.94157870667999466</c:v>
                </c:pt>
                <c:pt idx="31">
                  <c:v>0.9478511370924495</c:v>
                </c:pt>
                <c:pt idx="32">
                  <c:v>0.94810736557449171</c:v>
                </c:pt>
                <c:pt idx="33">
                  <c:v>0.94803199260634996</c:v>
                </c:pt>
                <c:pt idx="34">
                  <c:v>0.94702628353388296</c:v>
                </c:pt>
                <c:pt idx="35">
                  <c:v>0.94488634144770078</c:v>
                </c:pt>
                <c:pt idx="36">
                  <c:v>1.0101444233259385</c:v>
                </c:pt>
                <c:pt idx="37">
                  <c:v>0.94338997753952691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2-4655-9FE4-61CA028BC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317632"/>
        <c:axId val="527315992"/>
      </c:lineChart>
      <c:catAx>
        <c:axId val="5273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5992"/>
        <c:crosses val="autoZero"/>
        <c:auto val="1"/>
        <c:lblAlgn val="ctr"/>
        <c:lblOffset val="100"/>
        <c:noMultiLvlLbl val="0"/>
      </c:catAx>
      <c:valAx>
        <c:axId val="527315992"/>
        <c:scaling>
          <c:orientation val="minMax"/>
          <c:max val="2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27317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EC4C02-5169-4B6B-BDFA-3E66E7B25D93}">
  <sheetPr/>
  <sheetViews>
    <sheetView zoomScale="113"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340578-8FE3-44FF-8970-EAC356AE2DAF}">
  <sheetPr/>
  <sheetViews>
    <sheetView workbookViewId="0" zoomToFit="1"/>
  </sheetViews>
  <sheetProtection content="1" objects="1"/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245035</xdr:colOff>
      <xdr:row>35</xdr:row>
      <xdr:rowOff>169396</xdr:rowOff>
    </xdr:from>
    <xdr:to>
      <xdr:col>36</xdr:col>
      <xdr:colOff>245035</xdr:colOff>
      <xdr:row>52</xdr:row>
      <xdr:rowOff>64621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074AA6CA-753C-4958-91FF-589AC4A1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36232</xdr:colOff>
      <xdr:row>9</xdr:row>
      <xdr:rowOff>95810</xdr:rowOff>
    </xdr:from>
    <xdr:to>
      <xdr:col>35</xdr:col>
      <xdr:colOff>741083</xdr:colOff>
      <xdr:row>28</xdr:row>
      <xdr:rowOff>32871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94DAADE-D7EF-459A-8EFC-ADD474DA2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583453</xdr:colOff>
      <xdr:row>56</xdr:row>
      <xdr:rowOff>26335</xdr:rowOff>
    </xdr:from>
    <xdr:to>
      <xdr:col>37</xdr:col>
      <xdr:colOff>499492</xdr:colOff>
      <xdr:row>74</xdr:row>
      <xdr:rowOff>121584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FDF5862-C721-487B-8919-1A896052D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582146</xdr:colOff>
      <xdr:row>94</xdr:row>
      <xdr:rowOff>162590</xdr:rowOff>
    </xdr:from>
    <xdr:to>
      <xdr:col>34</xdr:col>
      <xdr:colOff>56029</xdr:colOff>
      <xdr:row>113</xdr:row>
      <xdr:rowOff>33618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F9FBBFB-832B-46A7-AFE4-9FE05EA1B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466912</xdr:colOff>
      <xdr:row>183</xdr:row>
      <xdr:rowOff>186764</xdr:rowOff>
    </xdr:from>
    <xdr:to>
      <xdr:col>35</xdr:col>
      <xdr:colOff>162112</xdr:colOff>
      <xdr:row>202</xdr:row>
      <xdr:rowOff>78627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C35EC54-9928-415B-869F-9C353714B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408268</xdr:colOff>
      <xdr:row>154</xdr:row>
      <xdr:rowOff>143995</xdr:rowOff>
    </xdr:from>
    <xdr:to>
      <xdr:col>36</xdr:col>
      <xdr:colOff>122518</xdr:colOff>
      <xdr:row>173</xdr:row>
      <xdr:rowOff>182094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4BE3E662-A716-4D0D-AAA3-655C9C4A6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474383</xdr:colOff>
      <xdr:row>223</xdr:row>
      <xdr:rowOff>108323</xdr:rowOff>
    </xdr:from>
    <xdr:to>
      <xdr:col>35</xdr:col>
      <xdr:colOff>169583</xdr:colOff>
      <xdr:row>242</xdr:row>
      <xdr:rowOff>216832</xdr:rowOff>
    </xdr:to>
    <xdr:graphicFrame macro="">
      <xdr:nvGraphicFramePr>
        <xdr:cNvPr id="18" name="Diagram 17">
          <a:extLst>
            <a:ext uri="{FF2B5EF4-FFF2-40B4-BE49-F238E27FC236}">
              <a16:creationId xmlns:a16="http://schemas.microsoft.com/office/drawing/2014/main" id="{6AD99BEA-DC40-47E7-864A-732144C0C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373529</xdr:colOff>
      <xdr:row>256</xdr:row>
      <xdr:rowOff>0</xdr:rowOff>
    </xdr:from>
    <xdr:to>
      <xdr:col>36</xdr:col>
      <xdr:colOff>382348</xdr:colOff>
      <xdr:row>275</xdr:row>
      <xdr:rowOff>108510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40AF432F-36FA-40AF-B40F-8DA8D3439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384735</xdr:colOff>
      <xdr:row>288</xdr:row>
      <xdr:rowOff>160618</xdr:rowOff>
    </xdr:from>
    <xdr:to>
      <xdr:col>38</xdr:col>
      <xdr:colOff>505385</xdr:colOff>
      <xdr:row>308</xdr:row>
      <xdr:rowOff>78628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BB9411A9-901B-4789-8720-16C2BC58E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265207</xdr:colOff>
      <xdr:row>323</xdr:row>
      <xdr:rowOff>183029</xdr:rowOff>
    </xdr:from>
    <xdr:to>
      <xdr:col>35</xdr:col>
      <xdr:colOff>732637</xdr:colOff>
      <xdr:row>341</xdr:row>
      <xdr:rowOff>142501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0B992B1C-7CB5-4808-8C3C-3B98FCBA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25</xdr:col>
      <xdr:colOff>526677</xdr:colOff>
      <xdr:row>113</xdr:row>
      <xdr:rowOff>168087</xdr:rowOff>
    </xdr:from>
    <xdr:to>
      <xdr:col>34</xdr:col>
      <xdr:colOff>560</xdr:colOff>
      <xdr:row>133</xdr:row>
      <xdr:rowOff>16703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D8CB65-B057-48E9-BBF9-FF070904D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515470</xdr:colOff>
      <xdr:row>133</xdr:row>
      <xdr:rowOff>134470</xdr:rowOff>
    </xdr:from>
    <xdr:to>
      <xdr:col>33</xdr:col>
      <xdr:colOff>751353</xdr:colOff>
      <xdr:row>151</xdr:row>
      <xdr:rowOff>173586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3DD25F-9555-400C-8C87-565437ED5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25</xdr:col>
      <xdr:colOff>481853</xdr:colOff>
      <xdr:row>203</xdr:row>
      <xdr:rowOff>67236</xdr:rowOff>
    </xdr:from>
    <xdr:to>
      <xdr:col>35</xdr:col>
      <xdr:colOff>177053</xdr:colOff>
      <xdr:row>222</xdr:row>
      <xdr:rowOff>3923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F6C299E-A180-493B-AA09-033CF25A8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302559</xdr:colOff>
      <xdr:row>343</xdr:row>
      <xdr:rowOff>89647</xdr:rowOff>
    </xdr:from>
    <xdr:to>
      <xdr:col>36</xdr:col>
      <xdr:colOff>7989</xdr:colOff>
      <xdr:row>362</xdr:row>
      <xdr:rowOff>26707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D04D6AC-DBE6-474B-B419-BFDDDB416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47623</xdr:colOff>
      <xdr:row>19</xdr:row>
      <xdr:rowOff>20107</xdr:rowOff>
    </xdr:from>
    <xdr:to>
      <xdr:col>25</xdr:col>
      <xdr:colOff>127000</xdr:colOff>
      <xdr:row>44</xdr:row>
      <xdr:rowOff>100853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837653-8E99-23C6-FFBB-A830FBFAD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264583</xdr:colOff>
      <xdr:row>19</xdr:row>
      <xdr:rowOff>0</xdr:rowOff>
    </xdr:from>
    <xdr:to>
      <xdr:col>37</xdr:col>
      <xdr:colOff>211666</xdr:colOff>
      <xdr:row>44</xdr:row>
      <xdr:rowOff>134470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1F78CD-3D81-4669-A3B8-EBBDE73B1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41903" cy="910354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9C591-8B68-41CA-8F2B-7CD433C4B5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203950" cy="40513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CB4019-B5C8-4547-9A7B-A5EAB6332F7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71"/>
  <sheetViews>
    <sheetView zoomScale="85" zoomScaleNormal="85" workbookViewId="0">
      <pane xSplit="3" ySplit="6" topLeftCell="W59" activePane="bottomRight" state="frozen"/>
      <selection pane="topRight" activeCell="D1" sqref="D1"/>
      <selection pane="bottomLeft" activeCell="A7" sqref="A7"/>
      <selection pane="bottomRight" activeCell="R111" sqref="R111"/>
    </sheetView>
  </sheetViews>
  <sheetFormatPr baseColWidth="10" defaultColWidth="11.42578125" defaultRowHeight="15"/>
  <cols>
    <col min="1" max="1" width="4.7109375" customWidth="1"/>
    <col min="2" max="2" width="11.5703125" style="83" customWidth="1"/>
    <col min="3" max="3" width="18.42578125" style="83" customWidth="1"/>
    <col min="4" max="4" width="17.28515625" style="83" bestFit="1" customWidth="1"/>
    <col min="5" max="5" width="14.42578125" style="83" bestFit="1" customWidth="1"/>
    <col min="6" max="7" width="11.42578125" style="83"/>
    <col min="8" max="8" width="14.42578125" style="83" bestFit="1" customWidth="1"/>
    <col min="9" max="9" width="9.85546875" style="83" bestFit="1" customWidth="1"/>
    <col min="10" max="10" width="14" style="83" bestFit="1" customWidth="1"/>
    <col min="11" max="11" width="11.42578125" style="83"/>
    <col min="12" max="12" width="13.7109375" style="83" bestFit="1" customWidth="1"/>
    <col min="13" max="13" width="17.85546875" style="83" bestFit="1" customWidth="1"/>
    <col min="14" max="14" width="17.28515625" style="83" bestFit="1" customWidth="1"/>
    <col min="15" max="15" width="13.85546875" style="83" bestFit="1" customWidth="1"/>
    <col min="16" max="16" width="11.42578125" style="83"/>
    <col min="17" max="17" width="12.5703125" style="83" customWidth="1"/>
    <col min="18" max="18" width="14.85546875" style="83" customWidth="1"/>
    <col min="19" max="19" width="13.28515625" style="83" bestFit="1" customWidth="1"/>
    <col min="20" max="20" width="13" style="83" customWidth="1"/>
    <col min="21" max="21" width="16.5703125" style="83" customWidth="1"/>
    <col min="22" max="22" width="13.140625" style="83" customWidth="1"/>
    <col min="24" max="24" width="17.28515625" style="83" bestFit="1" customWidth="1"/>
    <col min="25" max="25" width="13.85546875" style="83" bestFit="1" customWidth="1"/>
  </cols>
  <sheetData>
    <row r="1" spans="2:27" ht="30">
      <c r="B1" s="67" t="s">
        <v>0</v>
      </c>
      <c r="C1" s="67" t="s">
        <v>1</v>
      </c>
      <c r="D1" s="248" t="s">
        <v>2</v>
      </c>
      <c r="E1" s="248"/>
      <c r="F1" s="248"/>
      <c r="G1" s="249" t="s">
        <v>3</v>
      </c>
      <c r="H1" s="249"/>
      <c r="I1" s="249" t="s">
        <v>4</v>
      </c>
      <c r="J1" s="249"/>
      <c r="K1" s="249"/>
      <c r="L1" s="249"/>
      <c r="M1" s="68" t="s">
        <v>5</v>
      </c>
      <c r="N1" s="250" t="s">
        <v>6</v>
      </c>
      <c r="O1" s="250"/>
      <c r="P1" s="250"/>
      <c r="Q1" s="69" t="s">
        <v>7</v>
      </c>
      <c r="R1" s="242" t="s">
        <v>8</v>
      </c>
      <c r="S1" s="242"/>
      <c r="T1" s="70" t="s">
        <v>9</v>
      </c>
      <c r="U1" s="71" t="s">
        <v>10</v>
      </c>
      <c r="V1" s="71" t="s">
        <v>10</v>
      </c>
      <c r="X1" t="s">
        <v>11</v>
      </c>
      <c r="Y1"/>
    </row>
    <row r="2" spans="2:27">
      <c r="B2" s="175" t="s">
        <v>12</v>
      </c>
      <c r="C2" s="176"/>
      <c r="D2" s="243" t="s">
        <v>448</v>
      </c>
      <c r="E2" s="244"/>
      <c r="F2" s="244"/>
      <c r="G2" s="245" t="s">
        <v>13</v>
      </c>
      <c r="H2" s="245"/>
      <c r="I2" s="177" t="s">
        <v>14</v>
      </c>
      <c r="J2" s="177"/>
      <c r="K2" s="177"/>
      <c r="L2" s="177"/>
      <c r="M2" s="178" t="str">
        <f>D2</f>
        <v>Jan-nov</v>
      </c>
      <c r="N2" s="246" t="str">
        <f>D2</f>
        <v>Jan-nov</v>
      </c>
      <c r="O2" s="247"/>
      <c r="P2" s="247"/>
      <c r="Q2" s="179" t="str">
        <f>RIGHT(N2,3)</f>
        <v>nov</v>
      </c>
      <c r="R2" s="251" t="s">
        <v>15</v>
      </c>
      <c r="S2" s="251"/>
      <c r="T2" s="72" t="s">
        <v>16</v>
      </c>
      <c r="U2" s="75" t="str">
        <f>D2</f>
        <v>Jan-nov</v>
      </c>
      <c r="V2" s="73" t="str">
        <f>U2</f>
        <v>Jan-nov</v>
      </c>
      <c r="X2" t="s">
        <v>17</v>
      </c>
      <c r="Y2"/>
    </row>
    <row r="3" spans="2:27">
      <c r="B3" s="180" t="s">
        <v>18</v>
      </c>
      <c r="C3" s="181"/>
      <c r="D3" s="173"/>
      <c r="E3" s="173"/>
      <c r="F3" s="74" t="s">
        <v>19</v>
      </c>
      <c r="G3" s="247" t="s">
        <v>20</v>
      </c>
      <c r="H3" s="247"/>
      <c r="I3" s="177" t="s">
        <v>21</v>
      </c>
      <c r="J3" s="177"/>
      <c r="K3" s="177" t="s">
        <v>22</v>
      </c>
      <c r="L3" s="177"/>
      <c r="M3" s="178" t="s">
        <v>23</v>
      </c>
      <c r="N3" s="182" t="s">
        <v>24</v>
      </c>
      <c r="O3" s="177"/>
      <c r="P3" s="182" t="s">
        <v>25</v>
      </c>
      <c r="Q3" s="183" t="s">
        <v>26</v>
      </c>
      <c r="R3" s="174" t="s">
        <v>27</v>
      </c>
      <c r="S3" s="184" t="s">
        <v>28</v>
      </c>
      <c r="T3" s="163">
        <v>45292</v>
      </c>
      <c r="V3" s="73"/>
      <c r="X3" s="182"/>
      <c r="Y3" s="177"/>
    </row>
    <row r="4" spans="2:27">
      <c r="B4" s="181"/>
      <c r="C4" s="76">
        <f>J367</f>
        <v>-385.08707899506982</v>
      </c>
      <c r="D4" s="185" t="s">
        <v>29</v>
      </c>
      <c r="E4" s="173" t="s">
        <v>30</v>
      </c>
      <c r="F4" s="173" t="s">
        <v>31</v>
      </c>
      <c r="G4" s="182" t="s">
        <v>32</v>
      </c>
      <c r="H4" s="182" t="s">
        <v>29</v>
      </c>
      <c r="I4" s="182" t="s">
        <v>30</v>
      </c>
      <c r="J4" s="182" t="s">
        <v>29</v>
      </c>
      <c r="K4" s="182" t="s">
        <v>30</v>
      </c>
      <c r="L4" s="182" t="s">
        <v>29</v>
      </c>
      <c r="M4" s="179" t="s">
        <v>29</v>
      </c>
      <c r="N4" s="182" t="s">
        <v>29</v>
      </c>
      <c r="O4" s="182" t="s">
        <v>30</v>
      </c>
      <c r="P4" s="182" t="s">
        <v>33</v>
      </c>
      <c r="Q4" s="179" t="s">
        <v>29</v>
      </c>
      <c r="R4" s="184" t="s">
        <v>34</v>
      </c>
      <c r="S4" s="184" t="s">
        <v>30</v>
      </c>
      <c r="T4" s="186"/>
      <c r="U4" s="77" t="s">
        <v>29</v>
      </c>
      <c r="V4" s="185" t="s">
        <v>30</v>
      </c>
      <c r="X4" s="182" t="s">
        <v>29</v>
      </c>
      <c r="Y4" s="182" t="s">
        <v>30</v>
      </c>
    </row>
    <row r="5" spans="2:27">
      <c r="B5" s="78"/>
      <c r="C5" s="78"/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79">
        <v>8</v>
      </c>
      <c r="L5" s="79">
        <v>9</v>
      </c>
      <c r="M5" s="79">
        <v>10</v>
      </c>
      <c r="N5" s="79">
        <v>11</v>
      </c>
      <c r="O5" s="79">
        <v>12</v>
      </c>
      <c r="P5" s="79">
        <v>13</v>
      </c>
      <c r="Q5" s="79">
        <v>14</v>
      </c>
      <c r="R5" s="80">
        <v>15</v>
      </c>
      <c r="S5" s="80">
        <v>16</v>
      </c>
      <c r="T5" s="81">
        <v>17</v>
      </c>
      <c r="U5" s="79">
        <v>18</v>
      </c>
      <c r="V5" s="79">
        <v>19</v>
      </c>
      <c r="X5" s="79">
        <v>21</v>
      </c>
      <c r="Y5" s="79">
        <v>22</v>
      </c>
    </row>
    <row r="6" spans="2:27" ht="18.75" customHeight="1">
      <c r="B6" s="82"/>
      <c r="R6" s="84"/>
      <c r="S6" s="128"/>
      <c r="T6" s="84"/>
      <c r="U6" s="84"/>
      <c r="V6" s="84"/>
    </row>
    <row r="7" spans="2:27" ht="21.95" customHeight="1">
      <c r="B7" s="206">
        <v>301</v>
      </c>
      <c r="C7" t="s">
        <v>35</v>
      </c>
      <c r="D7" s="190">
        <v>35849243.721000001</v>
      </c>
      <c r="E7" s="85">
        <f>D7/T7*1000</f>
        <v>49949.483386047294</v>
      </c>
      <c r="F7" s="86">
        <f t="shared" ref="F7:F70" si="0">E7/E$365</f>
        <v>1.3252907723605925</v>
      </c>
      <c r="G7" s="187">
        <f t="shared" ref="G7:G70" si="1">($E$365+$Y$365-E7-Y7)*0.6</f>
        <v>-7354.0598954693787</v>
      </c>
      <c r="H7" s="187">
        <f>G7*T7/1000</f>
        <v>-5278082.3275773274</v>
      </c>
      <c r="I7" s="187">
        <f t="shared" ref="I7:I70" si="2">IF(E7+Y7&lt;(E$365+Y$365)*0.9,((E$365+Y$365)*0.9-E7-Y7)*0.35,0)</f>
        <v>0</v>
      </c>
      <c r="J7" s="87">
        <f t="shared" ref="J7:J70" si="3">I7*T7/1000</f>
        <v>0</v>
      </c>
      <c r="K7" s="187">
        <f>I7+J$367</f>
        <v>-385.08707899506982</v>
      </c>
      <c r="L7" s="87">
        <f t="shared" ref="L7:L70" si="4">K7*T7/1000</f>
        <v>-276380.84746555157</v>
      </c>
      <c r="M7" s="88">
        <f>H7+L7</f>
        <v>-5554463.1750428788</v>
      </c>
      <c r="N7" s="88">
        <f>D7+M7</f>
        <v>30294780.545957122</v>
      </c>
      <c r="O7" s="88">
        <f>N7/T7*1000</f>
        <v>42210.336411582844</v>
      </c>
      <c r="P7" s="89">
        <f t="shared" ref="P7:P70" si="5">O7/O$365</f>
        <v>1.1199509094449098</v>
      </c>
      <c r="Q7" s="240">
        <v>-131262.9499066025</v>
      </c>
      <c r="R7" s="89">
        <f>(D7-U7)/U7</f>
        <v>-3.5558102797040025E-2</v>
      </c>
      <c r="S7" s="89">
        <f>(E7-V7)/V7</f>
        <v>-4.7212677171705575E-2</v>
      </c>
      <c r="T7" s="91">
        <v>717710</v>
      </c>
      <c r="U7" s="190">
        <v>37170973</v>
      </c>
      <c r="V7" s="190">
        <v>52424.588561668854</v>
      </c>
      <c r="W7" s="196"/>
      <c r="X7" s="190">
        <v>0</v>
      </c>
      <c r="Y7" s="88">
        <f>X7*1000/T7</f>
        <v>0</v>
      </c>
      <c r="Z7" s="1"/>
      <c r="AA7" s="1"/>
    </row>
    <row r="8" spans="2:27" ht="24.95" customHeight="1">
      <c r="B8" s="206">
        <v>1101</v>
      </c>
      <c r="C8" t="s">
        <v>36</v>
      </c>
      <c r="D8" s="190">
        <v>584780.47</v>
      </c>
      <c r="E8" s="85">
        <f t="shared" ref="E8:E71" si="6">D8/T8*1000</f>
        <v>38419.320018395636</v>
      </c>
      <c r="F8" s="86">
        <f t="shared" si="0"/>
        <v>1.0193653036854278</v>
      </c>
      <c r="G8" s="187">
        <f t="shared" si="1"/>
        <v>-435.96187487838466</v>
      </c>
      <c r="H8" s="187">
        <f t="shared" ref="H8:H70" si="7">G8*T8/1000</f>
        <v>-6635.7756975238926</v>
      </c>
      <c r="I8" s="187">
        <f t="shared" si="2"/>
        <v>0</v>
      </c>
      <c r="J8" s="87">
        <f t="shared" si="3"/>
        <v>0</v>
      </c>
      <c r="K8" s="187">
        <f t="shared" ref="K8:K71" si="8">I8+J$367</f>
        <v>-385.08707899506982</v>
      </c>
      <c r="L8" s="87">
        <f t="shared" si="4"/>
        <v>-5861.4104293839573</v>
      </c>
      <c r="M8" s="88">
        <f t="shared" ref="M8:M71" si="9">H8+L8</f>
        <v>-12497.186126907851</v>
      </c>
      <c r="N8" s="88">
        <f t="shared" ref="N8:N71" si="10">D8+M8</f>
        <v>572283.28387309215</v>
      </c>
      <c r="O8" s="88">
        <f t="shared" ref="O8:O71" si="11">N8/T8*1000</f>
        <v>37598.271064522181</v>
      </c>
      <c r="P8" s="89">
        <f t="shared" si="5"/>
        <v>0.99758072197484382</v>
      </c>
      <c r="Q8" s="240">
        <v>-11550.720238993734</v>
      </c>
      <c r="R8" s="89">
        <f t="shared" ref="R8:S71" si="12">(D8-U8)/U8</f>
        <v>0.12865836099745229</v>
      </c>
      <c r="S8" s="89">
        <f t="shared" si="12"/>
        <v>0.11308656835508532</v>
      </c>
      <c r="T8" s="91">
        <v>15221</v>
      </c>
      <c r="U8" s="190">
        <v>518120</v>
      </c>
      <c r="V8" s="190">
        <v>34516.021584171613</v>
      </c>
      <c r="W8" s="196"/>
      <c r="X8" s="88">
        <v>0</v>
      </c>
      <c r="Y8" s="88">
        <f t="shared" ref="Y8:Y71" si="13">X8*1000/T8</f>
        <v>0</v>
      </c>
    </row>
    <row r="9" spans="2:27">
      <c r="B9" s="206">
        <v>1103</v>
      </c>
      <c r="C9" t="s">
        <v>37</v>
      </c>
      <c r="D9" s="190">
        <v>7121354.6119999997</v>
      </c>
      <c r="E9" s="85">
        <f t="shared" si="6"/>
        <v>47778.93438355429</v>
      </c>
      <c r="F9" s="86">
        <f t="shared" si="0"/>
        <v>1.2677004156850715</v>
      </c>
      <c r="G9" s="187">
        <f t="shared" si="1"/>
        <v>-6051.7304939735768</v>
      </c>
      <c r="H9" s="187">
        <f t="shared" si="7"/>
        <v>-901998.32666577364</v>
      </c>
      <c r="I9" s="187">
        <f t="shared" si="2"/>
        <v>0</v>
      </c>
      <c r="J9" s="87">
        <f t="shared" si="3"/>
        <v>0</v>
      </c>
      <c r="K9" s="187">
        <f t="shared" si="8"/>
        <v>-385.08707899506982</v>
      </c>
      <c r="L9" s="87">
        <f t="shared" si="4"/>
        <v>-57396.458950057167</v>
      </c>
      <c r="M9" s="88">
        <f t="shared" si="9"/>
        <v>-959394.7856158308</v>
      </c>
      <c r="N9" s="88">
        <f t="shared" si="10"/>
        <v>6161959.826384169</v>
      </c>
      <c r="O9" s="88">
        <f t="shared" si="11"/>
        <v>41342.116810585641</v>
      </c>
      <c r="P9" s="89">
        <f t="shared" si="5"/>
        <v>1.0969147667747015</v>
      </c>
      <c r="Q9" s="240">
        <v>-157650.77087307896</v>
      </c>
      <c r="R9" s="92">
        <f t="shared" si="12"/>
        <v>1.424567678122563E-2</v>
      </c>
      <c r="S9" s="92">
        <f t="shared" si="12"/>
        <v>-6.4205791925854624E-3</v>
      </c>
      <c r="T9" s="91">
        <v>149048</v>
      </c>
      <c r="U9" s="190">
        <v>7021331</v>
      </c>
      <c r="V9" s="190">
        <v>48087.685174404673</v>
      </c>
      <c r="W9" s="196"/>
      <c r="X9" s="88">
        <v>0</v>
      </c>
      <c r="Y9" s="88">
        <f t="shared" si="13"/>
        <v>0</v>
      </c>
      <c r="Z9" s="1"/>
      <c r="AA9" s="1"/>
    </row>
    <row r="10" spans="2:27">
      <c r="B10" s="206">
        <v>1106</v>
      </c>
      <c r="C10" t="s">
        <v>38</v>
      </c>
      <c r="D10" s="190">
        <v>1518244.078</v>
      </c>
      <c r="E10" s="85">
        <f>D10/T10*1000</f>
        <v>39649.11934607751</v>
      </c>
      <c r="F10" s="86">
        <f t="shared" si="0"/>
        <v>1.0519951046432354</v>
      </c>
      <c r="G10" s="187">
        <f t="shared" si="1"/>
        <v>-1173.8414714875091</v>
      </c>
      <c r="H10" s="187">
        <f t="shared" si="7"/>
        <v>-44948.737626199698</v>
      </c>
      <c r="I10" s="187">
        <f t="shared" si="2"/>
        <v>0</v>
      </c>
      <c r="J10" s="87">
        <f t="shared" si="3"/>
        <v>0</v>
      </c>
      <c r="K10" s="187">
        <f t="shared" si="8"/>
        <v>-385.08707899506982</v>
      </c>
      <c r="L10" s="87">
        <f t="shared" si="4"/>
        <v>-14745.754428879212</v>
      </c>
      <c r="M10" s="88">
        <f>H10+L10</f>
        <v>-59694.49205507891</v>
      </c>
      <c r="N10" s="88">
        <f t="shared" si="10"/>
        <v>1458549.585944921</v>
      </c>
      <c r="O10" s="88">
        <f t="shared" si="11"/>
        <v>38090.190795594928</v>
      </c>
      <c r="P10" s="89">
        <f t="shared" si="5"/>
        <v>1.0106326423579668</v>
      </c>
      <c r="Q10" s="240">
        <v>-31228.777624646587</v>
      </c>
      <c r="R10" s="92">
        <f t="shared" si="12"/>
        <v>5.6357916957732977E-2</v>
      </c>
      <c r="S10" s="92">
        <f t="shared" si="12"/>
        <v>4.4302437752924466E-2</v>
      </c>
      <c r="T10" s="91">
        <v>38292</v>
      </c>
      <c r="U10" s="190">
        <v>1437244</v>
      </c>
      <c r="V10" s="190">
        <v>37967.084929335622</v>
      </c>
      <c r="W10" s="196"/>
      <c r="X10" s="88">
        <v>0</v>
      </c>
      <c r="Y10" s="88">
        <f t="shared" si="13"/>
        <v>0</v>
      </c>
      <c r="Z10" s="1"/>
    </row>
    <row r="11" spans="2:27">
      <c r="B11" s="206">
        <v>1108</v>
      </c>
      <c r="C11" t="s">
        <v>39</v>
      </c>
      <c r="D11" s="190">
        <v>3165797.2050000001</v>
      </c>
      <c r="E11" s="85">
        <f t="shared" si="6"/>
        <v>37822.240866407017</v>
      </c>
      <c r="F11" s="86">
        <f t="shared" si="0"/>
        <v>1.0035232281151236</v>
      </c>
      <c r="G11" s="187">
        <f t="shared" si="1"/>
        <v>-77.714383685213392</v>
      </c>
      <c r="H11" s="187">
        <f t="shared" si="7"/>
        <v>-6504.8493432197311</v>
      </c>
      <c r="I11" s="187">
        <f t="shared" si="2"/>
        <v>0</v>
      </c>
      <c r="J11" s="87">
        <f t="shared" si="3"/>
        <v>0</v>
      </c>
      <c r="K11" s="187">
        <f t="shared" si="8"/>
        <v>-385.08707899506982</v>
      </c>
      <c r="L11" s="87">
        <f t="shared" si="4"/>
        <v>-32232.558686045333</v>
      </c>
      <c r="M11" s="88">
        <f t="shared" si="9"/>
        <v>-38737.408029265061</v>
      </c>
      <c r="N11" s="88">
        <f t="shared" si="10"/>
        <v>3127059.7969707348</v>
      </c>
      <c r="O11" s="88">
        <f t="shared" si="11"/>
        <v>37359.439403726734</v>
      </c>
      <c r="P11" s="89">
        <f t="shared" si="5"/>
        <v>0.99124389174672223</v>
      </c>
      <c r="Q11" s="240">
        <v>-24495.592052391774</v>
      </c>
      <c r="R11" s="92">
        <f t="shared" si="12"/>
        <v>2.5147914422190491E-2</v>
      </c>
      <c r="S11" s="92">
        <f t="shared" si="12"/>
        <v>1.1014193683818476E-2</v>
      </c>
      <c r="T11" s="91">
        <v>83702</v>
      </c>
      <c r="U11" s="190">
        <v>3088137</v>
      </c>
      <c r="V11" s="190">
        <v>37410.197703154532</v>
      </c>
      <c r="W11" s="196"/>
      <c r="X11" s="88">
        <v>0</v>
      </c>
      <c r="Y11" s="88">
        <f t="shared" si="13"/>
        <v>0</v>
      </c>
      <c r="Z11" s="1"/>
      <c r="AA11" s="1"/>
    </row>
    <row r="12" spans="2:27">
      <c r="B12" s="206">
        <v>1111</v>
      </c>
      <c r="C12" t="s">
        <v>40</v>
      </c>
      <c r="D12" s="190">
        <v>112568.538</v>
      </c>
      <c r="E12" s="85">
        <f t="shared" si="6"/>
        <v>33632.667463400059</v>
      </c>
      <c r="F12" s="86">
        <f t="shared" si="0"/>
        <v>0.89236285978419772</v>
      </c>
      <c r="G12" s="187">
        <f t="shared" si="1"/>
        <v>2436.0296581189614</v>
      </c>
      <c r="H12" s="187">
        <f t="shared" si="7"/>
        <v>8153.3912657241635</v>
      </c>
      <c r="I12" s="187">
        <f t="shared" si="2"/>
        <v>101.77220929345239</v>
      </c>
      <c r="J12" s="87">
        <f t="shared" si="3"/>
        <v>340.63158450518512</v>
      </c>
      <c r="K12" s="187">
        <f t="shared" si="8"/>
        <v>-283.31486970161745</v>
      </c>
      <c r="L12" s="87">
        <f t="shared" si="4"/>
        <v>-948.25486889131366</v>
      </c>
      <c r="M12" s="88">
        <f t="shared" si="9"/>
        <v>7205.1363968328496</v>
      </c>
      <c r="N12" s="88">
        <f t="shared" si="10"/>
        <v>119773.67439683285</v>
      </c>
      <c r="O12" s="88">
        <f t="shared" si="11"/>
        <v>35785.382251817406</v>
      </c>
      <c r="P12" s="89">
        <f t="shared" si="5"/>
        <v>0.94948002799520348</v>
      </c>
      <c r="Q12" s="240">
        <v>-4007.5894323828888</v>
      </c>
      <c r="R12" s="92">
        <f t="shared" si="12"/>
        <v>4.8309645095501071E-2</v>
      </c>
      <c r="S12" s="92">
        <f t="shared" si="12"/>
        <v>4.1105844128307513E-2</v>
      </c>
      <c r="T12" s="91">
        <v>3347</v>
      </c>
      <c r="U12" s="190">
        <v>107381</v>
      </c>
      <c r="V12" s="190">
        <v>32304.753309265947</v>
      </c>
      <c r="W12" s="196"/>
      <c r="X12" s="88">
        <v>0</v>
      </c>
      <c r="Y12" s="88">
        <f t="shared" si="13"/>
        <v>0</v>
      </c>
      <c r="Z12" s="1"/>
      <c r="AA12" s="1"/>
    </row>
    <row r="13" spans="2:27">
      <c r="B13" s="206">
        <v>1112</v>
      </c>
      <c r="C13" t="s">
        <v>41</v>
      </c>
      <c r="D13" s="190">
        <v>110898.512</v>
      </c>
      <c r="E13" s="85">
        <f t="shared" si="6"/>
        <v>34376.476131432115</v>
      </c>
      <c r="F13" s="86">
        <f t="shared" si="0"/>
        <v>0.91209805417101419</v>
      </c>
      <c r="G13" s="187">
        <f t="shared" si="1"/>
        <v>1989.7444572997279</v>
      </c>
      <c r="H13" s="187">
        <f t="shared" si="7"/>
        <v>6418.9156192489218</v>
      </c>
      <c r="I13" s="187">
        <f t="shared" si="2"/>
        <v>0</v>
      </c>
      <c r="J13" s="87">
        <f t="shared" si="3"/>
        <v>0</v>
      </c>
      <c r="K13" s="187">
        <f t="shared" si="8"/>
        <v>-385.08707899506982</v>
      </c>
      <c r="L13" s="87">
        <f t="shared" si="4"/>
        <v>-1242.2909168380952</v>
      </c>
      <c r="M13" s="88">
        <f t="shared" si="9"/>
        <v>5176.624702410827</v>
      </c>
      <c r="N13" s="88">
        <f t="shared" si="10"/>
        <v>116075.13670241083</v>
      </c>
      <c r="O13" s="88">
        <f t="shared" si="11"/>
        <v>35981.13350973677</v>
      </c>
      <c r="P13" s="89">
        <f t="shared" si="5"/>
        <v>0.95467382216907837</v>
      </c>
      <c r="Q13" s="240">
        <v>-1608.7983294622272</v>
      </c>
      <c r="R13" s="92">
        <f t="shared" si="12"/>
        <v>4.6064349384521079E-2</v>
      </c>
      <c r="S13" s="92">
        <f t="shared" si="12"/>
        <v>3.9579139530928308E-2</v>
      </c>
      <c r="T13" s="91">
        <v>3226</v>
      </c>
      <c r="U13" s="190">
        <v>106015</v>
      </c>
      <c r="V13" s="190">
        <v>33067.68558951965</v>
      </c>
      <c r="W13" s="196"/>
      <c r="X13" s="88">
        <v>0</v>
      </c>
      <c r="Y13" s="88">
        <f t="shared" si="13"/>
        <v>0</v>
      </c>
      <c r="Z13" s="1"/>
      <c r="AA13" s="1"/>
    </row>
    <row r="14" spans="2:27">
      <c r="B14" s="206">
        <v>1114</v>
      </c>
      <c r="C14" t="s">
        <v>42</v>
      </c>
      <c r="D14" s="190">
        <v>97089.403999999995</v>
      </c>
      <c r="E14" s="85">
        <f t="shared" si="6"/>
        <v>33571.716459197785</v>
      </c>
      <c r="F14" s="86">
        <f t="shared" si="0"/>
        <v>0.89074566981626402</v>
      </c>
      <c r="G14" s="187">
        <f t="shared" si="1"/>
        <v>2472.6002606403258</v>
      </c>
      <c r="H14" s="187">
        <f t="shared" si="7"/>
        <v>7150.7599537718224</v>
      </c>
      <c r="I14" s="187">
        <f t="shared" si="2"/>
        <v>123.10506076424825</v>
      </c>
      <c r="J14" s="87">
        <f t="shared" si="3"/>
        <v>356.01983573020595</v>
      </c>
      <c r="K14" s="187">
        <f t="shared" si="8"/>
        <v>-261.98201823082155</v>
      </c>
      <c r="L14" s="87">
        <f t="shared" si="4"/>
        <v>-757.65199672353594</v>
      </c>
      <c r="M14" s="88">
        <f>H14+L14</f>
        <v>6393.1079570482862</v>
      </c>
      <c r="N14" s="88">
        <f t="shared" si="10"/>
        <v>103482.51195704828</v>
      </c>
      <c r="O14" s="88">
        <f t="shared" si="11"/>
        <v>35782.334701607288</v>
      </c>
      <c r="P14" s="89">
        <f t="shared" si="5"/>
        <v>0.94939916849680672</v>
      </c>
      <c r="Q14" s="240">
        <v>1131.3395356882802</v>
      </c>
      <c r="R14" s="92">
        <f t="shared" si="12"/>
        <v>6.7561757105943102E-2</v>
      </c>
      <c r="S14" s="92">
        <f t="shared" si="12"/>
        <v>5.1319462046239946E-2</v>
      </c>
      <c r="T14" s="91">
        <v>2892</v>
      </c>
      <c r="U14" s="190">
        <v>90945</v>
      </c>
      <c r="V14" s="190">
        <v>31932.935393258427</v>
      </c>
      <c r="W14" s="196"/>
      <c r="X14" s="88">
        <v>0</v>
      </c>
      <c r="Y14" s="88">
        <f t="shared" si="13"/>
        <v>0</v>
      </c>
      <c r="Z14" s="1"/>
      <c r="AA14" s="1"/>
    </row>
    <row r="15" spans="2:27">
      <c r="B15" s="206">
        <v>1119</v>
      </c>
      <c r="C15" t="s">
        <v>43</v>
      </c>
      <c r="D15" s="190">
        <v>626753.96699999995</v>
      </c>
      <c r="E15" s="85">
        <f t="shared" si="6"/>
        <v>31611.134664850957</v>
      </c>
      <c r="F15" s="86">
        <f t="shared" si="0"/>
        <v>0.83872629375136887</v>
      </c>
      <c r="G15" s="187">
        <f t="shared" si="1"/>
        <v>3648.9493372484226</v>
      </c>
      <c r="H15" s="187">
        <f t="shared" si="7"/>
        <v>72347.718509624479</v>
      </c>
      <c r="I15" s="187">
        <f t="shared" si="2"/>
        <v>809.30868878563808</v>
      </c>
      <c r="J15" s="87">
        <f t="shared" si="3"/>
        <v>16046.163372552846</v>
      </c>
      <c r="K15" s="187">
        <f t="shared" si="8"/>
        <v>424.22160979056827</v>
      </c>
      <c r="L15" s="87">
        <f t="shared" si="4"/>
        <v>8411.0418573175975</v>
      </c>
      <c r="M15" s="88">
        <f t="shared" si="9"/>
        <v>80758.760366942079</v>
      </c>
      <c r="N15" s="88">
        <f t="shared" si="10"/>
        <v>707512.72736694198</v>
      </c>
      <c r="O15" s="88">
        <f t="shared" si="11"/>
        <v>35684.305611889948</v>
      </c>
      <c r="P15" s="89">
        <f t="shared" si="5"/>
        <v>0.94679819969356194</v>
      </c>
      <c r="Q15" s="240">
        <v>8830.4676103359816</v>
      </c>
      <c r="R15" s="92">
        <f t="shared" si="12"/>
        <v>4.5513481909019542E-2</v>
      </c>
      <c r="S15" s="92">
        <f t="shared" si="12"/>
        <v>3.6127220761099664E-2</v>
      </c>
      <c r="T15" s="91">
        <v>19827</v>
      </c>
      <c r="U15" s="190">
        <v>599470</v>
      </c>
      <c r="V15" s="190">
        <v>30508.931752252025</v>
      </c>
      <c r="W15" s="196"/>
      <c r="X15" s="88">
        <v>0</v>
      </c>
      <c r="Y15" s="88">
        <f t="shared" si="13"/>
        <v>0</v>
      </c>
      <c r="Z15" s="1"/>
      <c r="AA15" s="1"/>
    </row>
    <row r="16" spans="2:27">
      <c r="B16" s="206">
        <v>1120</v>
      </c>
      <c r="C16" t="s">
        <v>44</v>
      </c>
      <c r="D16" s="190">
        <v>747339.38500000001</v>
      </c>
      <c r="E16" s="85">
        <f t="shared" si="6"/>
        <v>35757.865311004782</v>
      </c>
      <c r="F16" s="86">
        <f t="shared" si="0"/>
        <v>0.94874993140019526</v>
      </c>
      <c r="G16" s="187">
        <f t="shared" si="1"/>
        <v>1160.9109495561279</v>
      </c>
      <c r="H16" s="187">
        <f t="shared" si="7"/>
        <v>24263.038845723073</v>
      </c>
      <c r="I16" s="187">
        <f t="shared" si="2"/>
        <v>0</v>
      </c>
      <c r="J16" s="87">
        <f t="shared" si="3"/>
        <v>0</v>
      </c>
      <c r="K16" s="187">
        <f t="shared" si="8"/>
        <v>-385.08707899506982</v>
      </c>
      <c r="L16" s="87">
        <f t="shared" si="4"/>
        <v>-8048.31995099696</v>
      </c>
      <c r="M16" s="88">
        <f t="shared" si="9"/>
        <v>16214.718894726113</v>
      </c>
      <c r="N16" s="88">
        <f t="shared" si="10"/>
        <v>763554.10389472614</v>
      </c>
      <c r="O16" s="88">
        <f t="shared" si="11"/>
        <v>36533.689181565846</v>
      </c>
      <c r="P16" s="89">
        <f t="shared" si="5"/>
        <v>0.96933457306075099</v>
      </c>
      <c r="Q16" s="240">
        <v>-4305.3172847360511</v>
      </c>
      <c r="R16" s="92">
        <f t="shared" si="12"/>
        <v>5.2561033492014325E-2</v>
      </c>
      <c r="S16" s="92">
        <f t="shared" si="12"/>
        <v>3.8207928489850287E-2</v>
      </c>
      <c r="T16" s="91">
        <v>20900</v>
      </c>
      <c r="U16" s="190">
        <v>710020</v>
      </c>
      <c r="V16" s="190">
        <v>34441.911229687124</v>
      </c>
      <c r="W16" s="196"/>
      <c r="X16" s="88">
        <v>0</v>
      </c>
      <c r="Y16" s="88">
        <f t="shared" si="13"/>
        <v>0</v>
      </c>
      <c r="Z16" s="1"/>
      <c r="AA16" s="1"/>
    </row>
    <row r="17" spans="2:27">
      <c r="B17" s="206">
        <v>1121</v>
      </c>
      <c r="C17" t="s">
        <v>45</v>
      </c>
      <c r="D17" s="190">
        <v>738783.64399999997</v>
      </c>
      <c r="E17" s="85">
        <f t="shared" si="6"/>
        <v>37106.159919638376</v>
      </c>
      <c r="F17" s="86">
        <f t="shared" si="0"/>
        <v>0.98452372288138568</v>
      </c>
      <c r="G17" s="187">
        <f t="shared" si="1"/>
        <v>351.93418437597137</v>
      </c>
      <c r="H17" s="187">
        <f t="shared" si="7"/>
        <v>7007.0096109255901</v>
      </c>
      <c r="I17" s="187">
        <f t="shared" si="2"/>
        <v>0</v>
      </c>
      <c r="J17" s="87">
        <f t="shared" si="3"/>
        <v>0</v>
      </c>
      <c r="K17" s="187">
        <f t="shared" si="8"/>
        <v>-385.08707899506982</v>
      </c>
      <c r="L17" s="87">
        <f t="shared" si="4"/>
        <v>-7667.0837427918395</v>
      </c>
      <c r="M17" s="88">
        <f t="shared" si="9"/>
        <v>-660.07413186624945</v>
      </c>
      <c r="N17" s="88">
        <f t="shared" si="10"/>
        <v>738123.56986813375</v>
      </c>
      <c r="O17" s="88">
        <f t="shared" si="11"/>
        <v>37073.007025019273</v>
      </c>
      <c r="P17" s="89">
        <f t="shared" si="5"/>
        <v>0.98364408965322692</v>
      </c>
      <c r="Q17" s="240">
        <v>-3596.8982659855092</v>
      </c>
      <c r="R17" s="92">
        <f t="shared" si="12"/>
        <v>1.1716400904922807E-2</v>
      </c>
      <c r="S17" s="92">
        <f t="shared" si="12"/>
        <v>5.1613323104107434E-3</v>
      </c>
      <c r="T17" s="91">
        <v>19910</v>
      </c>
      <c r="U17" s="190">
        <v>730228</v>
      </c>
      <c r="V17" s="190">
        <v>36915.626105859163</v>
      </c>
      <c r="W17" s="196"/>
      <c r="X17" s="88">
        <v>0</v>
      </c>
      <c r="Y17" s="88">
        <f t="shared" si="13"/>
        <v>0</v>
      </c>
      <c r="Z17" s="1"/>
      <c r="AA17" s="1"/>
    </row>
    <row r="18" spans="2:27">
      <c r="B18" s="206">
        <v>1122</v>
      </c>
      <c r="C18" t="s">
        <v>46</v>
      </c>
      <c r="D18" s="190">
        <v>410189</v>
      </c>
      <c r="E18" s="85">
        <f t="shared" si="6"/>
        <v>33181.443132179258</v>
      </c>
      <c r="F18" s="86">
        <f t="shared" si="0"/>
        <v>0.88039069507110779</v>
      </c>
      <c r="G18" s="187">
        <f t="shared" si="1"/>
        <v>2706.764256851442</v>
      </c>
      <c r="H18" s="187">
        <f t="shared" si="7"/>
        <v>33461.019743197525</v>
      </c>
      <c r="I18" s="187">
        <f t="shared" si="2"/>
        <v>259.70072522073275</v>
      </c>
      <c r="J18" s="87">
        <f t="shared" si="3"/>
        <v>3210.4203651786984</v>
      </c>
      <c r="K18" s="187">
        <f t="shared" si="8"/>
        <v>-125.38635377433707</v>
      </c>
      <c r="L18" s="87">
        <f t="shared" si="4"/>
        <v>-1550.0261053583547</v>
      </c>
      <c r="M18" s="88">
        <f t="shared" si="9"/>
        <v>31910.993637839169</v>
      </c>
      <c r="N18" s="88">
        <f t="shared" si="10"/>
        <v>442099.99363783916</v>
      </c>
      <c r="O18" s="88">
        <f t="shared" si="11"/>
        <v>35762.821035256362</v>
      </c>
      <c r="P18" s="89">
        <f t="shared" si="5"/>
        <v>0.94888141975954887</v>
      </c>
      <c r="Q18" s="240">
        <v>-4622.1588755952689</v>
      </c>
      <c r="R18" s="92">
        <f t="shared" si="12"/>
        <v>4.9006971403436086E-2</v>
      </c>
      <c r="S18" s="92">
        <f t="shared" si="12"/>
        <v>4.3915528410052695E-2</v>
      </c>
      <c r="T18" s="91">
        <v>12362</v>
      </c>
      <c r="U18" s="190">
        <v>391026</v>
      </c>
      <c r="V18" s="190">
        <v>31785.563323036902</v>
      </c>
      <c r="W18" s="196"/>
      <c r="X18" s="88">
        <v>0</v>
      </c>
      <c r="Y18" s="88">
        <f t="shared" si="13"/>
        <v>0</v>
      </c>
      <c r="Z18" s="1"/>
      <c r="AA18" s="1"/>
    </row>
    <row r="19" spans="2:27">
      <c r="B19" s="206">
        <v>1124</v>
      </c>
      <c r="C19" t="s">
        <v>47</v>
      </c>
      <c r="D19" s="190">
        <v>1367192.5460000001</v>
      </c>
      <c r="E19" s="85">
        <f t="shared" si="6"/>
        <v>47662.281540875032</v>
      </c>
      <c r="F19" s="86">
        <f t="shared" si="0"/>
        <v>1.2646053098803209</v>
      </c>
      <c r="G19" s="187">
        <f t="shared" si="1"/>
        <v>-5981.7387883660222</v>
      </c>
      <c r="H19" s="187">
        <f t="shared" si="7"/>
        <v>-171586.17714427933</v>
      </c>
      <c r="I19" s="187">
        <f t="shared" si="2"/>
        <v>0</v>
      </c>
      <c r="J19" s="87">
        <f t="shared" si="3"/>
        <v>0</v>
      </c>
      <c r="K19" s="187">
        <f t="shared" si="8"/>
        <v>-385.08707899506982</v>
      </c>
      <c r="L19" s="87">
        <f t="shared" si="4"/>
        <v>-11046.222860973578</v>
      </c>
      <c r="M19" s="88">
        <f t="shared" si="9"/>
        <v>-182632.40000525292</v>
      </c>
      <c r="N19" s="88">
        <f t="shared" si="10"/>
        <v>1184560.1459947471</v>
      </c>
      <c r="O19" s="88">
        <f t="shared" si="11"/>
        <v>41295.455673513927</v>
      </c>
      <c r="P19" s="89">
        <f t="shared" si="5"/>
        <v>1.0956767244528007</v>
      </c>
      <c r="Q19" s="240">
        <v>-31281.276814002951</v>
      </c>
      <c r="R19" s="92">
        <f t="shared" si="12"/>
        <v>1.9716120284197513E-2</v>
      </c>
      <c r="S19" s="92">
        <f t="shared" si="12"/>
        <v>6.5630798621947812E-3</v>
      </c>
      <c r="T19" s="91">
        <v>28685</v>
      </c>
      <c r="U19" s="190">
        <v>1340758</v>
      </c>
      <c r="V19" s="190">
        <v>47351.50980045912</v>
      </c>
      <c r="W19" s="196"/>
      <c r="X19" s="88">
        <v>0</v>
      </c>
      <c r="Y19" s="88">
        <f t="shared" si="13"/>
        <v>0</v>
      </c>
      <c r="Z19" s="1"/>
      <c r="AA19" s="1"/>
    </row>
    <row r="20" spans="2:27">
      <c r="B20" s="206">
        <v>1127</v>
      </c>
      <c r="C20" t="s">
        <v>48</v>
      </c>
      <c r="D20" s="190">
        <v>473144.38699999999</v>
      </c>
      <c r="E20" s="85">
        <f t="shared" si="6"/>
        <v>40295.042326690513</v>
      </c>
      <c r="F20" s="86">
        <f t="shared" si="0"/>
        <v>1.069133135065812</v>
      </c>
      <c r="G20" s="187">
        <f t="shared" si="1"/>
        <v>-1561.3952598553108</v>
      </c>
      <c r="H20" s="187">
        <f t="shared" si="7"/>
        <v>-18333.903141221057</v>
      </c>
      <c r="I20" s="187">
        <f t="shared" si="2"/>
        <v>0</v>
      </c>
      <c r="J20" s="87">
        <f t="shared" si="3"/>
        <v>0</v>
      </c>
      <c r="K20" s="187">
        <f t="shared" si="8"/>
        <v>-385.08707899506982</v>
      </c>
      <c r="L20" s="87">
        <f t="shared" si="4"/>
        <v>-4521.6924815601105</v>
      </c>
      <c r="M20" s="88">
        <f t="shared" si="9"/>
        <v>-22855.595622781169</v>
      </c>
      <c r="N20" s="88">
        <f t="shared" si="10"/>
        <v>450288.79137721879</v>
      </c>
      <c r="O20" s="88">
        <f t="shared" si="11"/>
        <v>38348.559987840126</v>
      </c>
      <c r="P20" s="89">
        <f t="shared" si="5"/>
        <v>1.0174878545269974</v>
      </c>
      <c r="Q20" s="240">
        <v>-2429.1846126972669</v>
      </c>
      <c r="R20" s="92">
        <f t="shared" si="12"/>
        <v>1.7418538890943625E-2</v>
      </c>
      <c r="S20" s="92">
        <f t="shared" si="12"/>
        <v>1.1266544659870755E-2</v>
      </c>
      <c r="T20" s="91">
        <v>11742</v>
      </c>
      <c r="U20" s="190">
        <v>465044</v>
      </c>
      <c r="V20" s="190">
        <v>39846.114300402711</v>
      </c>
      <c r="W20" s="196"/>
      <c r="X20" s="88">
        <v>0</v>
      </c>
      <c r="Y20" s="88">
        <f t="shared" si="13"/>
        <v>0</v>
      </c>
      <c r="Z20" s="1"/>
      <c r="AA20" s="1"/>
    </row>
    <row r="21" spans="2:27">
      <c r="B21" s="206">
        <v>1130</v>
      </c>
      <c r="C21" t="s">
        <v>49</v>
      </c>
      <c r="D21" s="190">
        <v>448723.08399999997</v>
      </c>
      <c r="E21" s="85">
        <f t="shared" si="6"/>
        <v>32746.3390498431</v>
      </c>
      <c r="F21" s="86">
        <f t="shared" si="0"/>
        <v>0.86884624283163547</v>
      </c>
      <c r="G21" s="187">
        <f t="shared" si="1"/>
        <v>2967.8267062531368</v>
      </c>
      <c r="H21" s="187">
        <f t="shared" si="7"/>
        <v>40668.129355786732</v>
      </c>
      <c r="I21" s="187">
        <f t="shared" si="2"/>
        <v>411.9871540383881</v>
      </c>
      <c r="J21" s="87">
        <f t="shared" si="3"/>
        <v>5645.4599717880319</v>
      </c>
      <c r="K21" s="187">
        <f t="shared" si="8"/>
        <v>26.900075043318282</v>
      </c>
      <c r="L21" s="87">
        <f t="shared" si="4"/>
        <v>368.61172831859045</v>
      </c>
      <c r="M21" s="88">
        <f t="shared" si="9"/>
        <v>41036.741084105321</v>
      </c>
      <c r="N21" s="88">
        <f t="shared" si="10"/>
        <v>489759.82508410531</v>
      </c>
      <c r="O21" s="88">
        <f t="shared" si="11"/>
        <v>35741.065831139553</v>
      </c>
      <c r="P21" s="89">
        <f t="shared" si="5"/>
        <v>0.9483041971475753</v>
      </c>
      <c r="Q21" s="240">
        <v>3867.9372618037087</v>
      </c>
      <c r="R21" s="92">
        <f t="shared" si="12"/>
        <v>3.4188661155272373E-2</v>
      </c>
      <c r="S21" s="93">
        <f t="shared" si="12"/>
        <v>1.6905642589662238E-2</v>
      </c>
      <c r="T21" s="91">
        <v>13703</v>
      </c>
      <c r="U21" s="190">
        <v>433889</v>
      </c>
      <c r="V21" s="190">
        <v>32201.944485676115</v>
      </c>
      <c r="W21" s="196"/>
      <c r="X21" s="88">
        <v>0</v>
      </c>
      <c r="Y21" s="88">
        <f t="shared" si="13"/>
        <v>0</v>
      </c>
      <c r="Z21" s="1"/>
      <c r="AA21" s="1"/>
    </row>
    <row r="22" spans="2:27">
      <c r="B22" s="206">
        <v>1133</v>
      </c>
      <c r="C22" t="s">
        <v>50</v>
      </c>
      <c r="D22" s="190">
        <v>118118.595</v>
      </c>
      <c r="E22" s="85">
        <f t="shared" si="6"/>
        <v>44691.106696935298</v>
      </c>
      <c r="F22" s="86">
        <f t="shared" si="0"/>
        <v>1.1857722502206252</v>
      </c>
      <c r="G22" s="187">
        <f t="shared" si="1"/>
        <v>-4199.0338820021816</v>
      </c>
      <c r="H22" s="187">
        <f t="shared" si="7"/>
        <v>-11098.046550131767</v>
      </c>
      <c r="I22" s="187">
        <f t="shared" si="2"/>
        <v>0</v>
      </c>
      <c r="J22" s="87">
        <f t="shared" si="3"/>
        <v>0</v>
      </c>
      <c r="K22" s="187">
        <f t="shared" si="8"/>
        <v>-385.08707899506982</v>
      </c>
      <c r="L22" s="87">
        <f t="shared" si="4"/>
        <v>-1017.7851497839695</v>
      </c>
      <c r="M22" s="88">
        <f t="shared" si="9"/>
        <v>-12115.831699915736</v>
      </c>
      <c r="N22" s="88">
        <f t="shared" si="10"/>
        <v>106002.76330008426</v>
      </c>
      <c r="O22" s="88">
        <f t="shared" si="11"/>
        <v>40106.985735938048</v>
      </c>
      <c r="P22" s="89">
        <f t="shared" si="5"/>
        <v>1.0641435005889228</v>
      </c>
      <c r="Q22" s="240">
        <v>-1549.1721749070566</v>
      </c>
      <c r="R22" s="92">
        <f t="shared" si="12"/>
        <v>6.9265889360623542E-2</v>
      </c>
      <c r="S22" s="93">
        <f t="shared" si="12"/>
        <v>5.955632396347809E-2</v>
      </c>
      <c r="T22" s="91">
        <v>2643</v>
      </c>
      <c r="U22" s="190">
        <v>110467</v>
      </c>
      <c r="V22" s="190">
        <v>42179.075983199698</v>
      </c>
      <c r="W22" s="196"/>
      <c r="X22" s="88">
        <v>0</v>
      </c>
      <c r="Y22" s="88">
        <f t="shared" si="13"/>
        <v>0</v>
      </c>
      <c r="Z22" s="1"/>
      <c r="AA22" s="1"/>
    </row>
    <row r="23" spans="2:27">
      <c r="B23" s="206">
        <v>1134</v>
      </c>
      <c r="C23" t="s">
        <v>51</v>
      </c>
      <c r="D23" s="190">
        <v>184871.66699999999</v>
      </c>
      <c r="E23" s="85">
        <f t="shared" si="6"/>
        <v>47537.070455129848</v>
      </c>
      <c r="F23" s="86">
        <f t="shared" si="0"/>
        <v>1.2612831314455046</v>
      </c>
      <c r="G23" s="187">
        <f t="shared" si="1"/>
        <v>-5906.6121369189113</v>
      </c>
      <c r="H23" s="187">
        <f t="shared" si="7"/>
        <v>-22970.814600477646</v>
      </c>
      <c r="I23" s="187">
        <f t="shared" si="2"/>
        <v>0</v>
      </c>
      <c r="J23" s="87">
        <f t="shared" si="3"/>
        <v>0</v>
      </c>
      <c r="K23" s="187">
        <f t="shared" si="8"/>
        <v>-385.08707899506982</v>
      </c>
      <c r="L23" s="87">
        <f t="shared" si="4"/>
        <v>-1497.6036502118263</v>
      </c>
      <c r="M23" s="88">
        <f t="shared" si="9"/>
        <v>-24468.418250689472</v>
      </c>
      <c r="N23" s="88">
        <f t="shared" si="10"/>
        <v>160403.2487493105</v>
      </c>
      <c r="O23" s="88">
        <f t="shared" si="11"/>
        <v>41245.371239215863</v>
      </c>
      <c r="P23" s="89">
        <f t="shared" si="5"/>
        <v>1.0943478530788746</v>
      </c>
      <c r="Q23" s="240">
        <v>-710.23927446596281</v>
      </c>
      <c r="R23" s="92">
        <f t="shared" si="12"/>
        <v>8.9544118860429678E-2</v>
      </c>
      <c r="S23" s="92">
        <f t="shared" si="12"/>
        <v>6.8812243109421203E-2</v>
      </c>
      <c r="T23" s="91">
        <v>3889</v>
      </c>
      <c r="U23" s="190">
        <v>169678</v>
      </c>
      <c r="V23" s="190">
        <v>44476.53997378768</v>
      </c>
      <c r="W23" s="196"/>
      <c r="X23" s="88">
        <v>0</v>
      </c>
      <c r="Y23" s="88">
        <f t="shared" si="13"/>
        <v>0</v>
      </c>
      <c r="Z23" s="1"/>
      <c r="AA23" s="1"/>
    </row>
    <row r="24" spans="2:27">
      <c r="B24" s="206">
        <v>1135</v>
      </c>
      <c r="C24" t="s">
        <v>52</v>
      </c>
      <c r="D24" s="190">
        <v>170619.15</v>
      </c>
      <c r="E24" s="85">
        <f t="shared" si="6"/>
        <v>37318.27427821522</v>
      </c>
      <c r="F24" s="86">
        <f t="shared" si="0"/>
        <v>0.99015167302322038</v>
      </c>
      <c r="G24" s="187">
        <f t="shared" si="1"/>
        <v>224.66556922986493</v>
      </c>
      <c r="H24" s="187">
        <f t="shared" si="7"/>
        <v>1027.1709825189425</v>
      </c>
      <c r="I24" s="187">
        <f t="shared" si="2"/>
        <v>0</v>
      </c>
      <c r="J24" s="87">
        <f t="shared" si="3"/>
        <v>0</v>
      </c>
      <c r="K24" s="187">
        <f t="shared" si="8"/>
        <v>-385.08707899506982</v>
      </c>
      <c r="L24" s="87">
        <f t="shared" si="4"/>
        <v>-1760.6181251654593</v>
      </c>
      <c r="M24" s="88">
        <f t="shared" si="9"/>
        <v>-733.4471426465168</v>
      </c>
      <c r="N24" s="88">
        <f t="shared" si="10"/>
        <v>169885.70285735349</v>
      </c>
      <c r="O24" s="88">
        <f t="shared" si="11"/>
        <v>37157.852768450022</v>
      </c>
      <c r="P24" s="89">
        <f t="shared" si="5"/>
        <v>0.98589526970996111</v>
      </c>
      <c r="Q24" s="240">
        <v>-5689.4313556848383</v>
      </c>
      <c r="R24" s="92">
        <f t="shared" si="12"/>
        <v>8.5860890484191196E-2</v>
      </c>
      <c r="S24" s="92">
        <f t="shared" si="12"/>
        <v>7.8973321406316799E-2</v>
      </c>
      <c r="T24" s="91">
        <v>4572</v>
      </c>
      <c r="U24" s="190">
        <v>157128</v>
      </c>
      <c r="V24" s="190">
        <v>34586.836891921637</v>
      </c>
      <c r="W24" s="196"/>
      <c r="X24" s="88">
        <v>0</v>
      </c>
      <c r="Y24" s="88">
        <f t="shared" si="13"/>
        <v>0</v>
      </c>
      <c r="Z24" s="1"/>
      <c r="AA24" s="1"/>
    </row>
    <row r="25" spans="2:27">
      <c r="B25" s="206">
        <v>1144</v>
      </c>
      <c r="C25" t="s">
        <v>53</v>
      </c>
      <c r="D25" s="190">
        <v>20736.172999999999</v>
      </c>
      <c r="E25" s="85">
        <f t="shared" si="6"/>
        <v>38117.965073529413</v>
      </c>
      <c r="F25" s="86">
        <f t="shared" si="0"/>
        <v>1.0113695667816101</v>
      </c>
      <c r="G25" s="187">
        <f t="shared" si="1"/>
        <v>-255.14890795865065</v>
      </c>
      <c r="H25" s="187">
        <f t="shared" si="7"/>
        <v>-138.80100592950595</v>
      </c>
      <c r="I25" s="187">
        <f t="shared" si="2"/>
        <v>0</v>
      </c>
      <c r="J25" s="87">
        <f t="shared" si="3"/>
        <v>0</v>
      </c>
      <c r="K25" s="187">
        <f t="shared" si="8"/>
        <v>-385.08707899506982</v>
      </c>
      <c r="L25" s="87">
        <f t="shared" si="4"/>
        <v>-209.48737097331798</v>
      </c>
      <c r="M25" s="88">
        <f t="shared" si="9"/>
        <v>-348.28837690282393</v>
      </c>
      <c r="N25" s="88">
        <f t="shared" si="10"/>
        <v>20387.884623097176</v>
      </c>
      <c r="O25" s="88">
        <f t="shared" si="11"/>
        <v>37477.729086575695</v>
      </c>
      <c r="P25" s="89">
        <f t="shared" si="5"/>
        <v>0.99438242721331682</v>
      </c>
      <c r="Q25" s="240">
        <v>-564.24527171753425</v>
      </c>
      <c r="R25" s="92">
        <f t="shared" si="12"/>
        <v>0.11096560407179207</v>
      </c>
      <c r="S25" s="92">
        <f t="shared" si="12"/>
        <v>9.2585658416192707E-2</v>
      </c>
      <c r="T25" s="91">
        <v>544</v>
      </c>
      <c r="U25" s="190">
        <v>18665</v>
      </c>
      <c r="V25" s="190">
        <v>34887.850467289718</v>
      </c>
      <c r="W25" s="196"/>
      <c r="X25" s="88">
        <v>0</v>
      </c>
      <c r="Y25" s="88">
        <f t="shared" si="13"/>
        <v>0</v>
      </c>
      <c r="Z25" s="1"/>
      <c r="AA25" s="1"/>
    </row>
    <row r="26" spans="2:27">
      <c r="B26" s="206">
        <v>1145</v>
      </c>
      <c r="C26" t="s">
        <v>54</v>
      </c>
      <c r="D26" s="190">
        <v>32810.152000000002</v>
      </c>
      <c r="E26" s="85">
        <f t="shared" si="6"/>
        <v>37157.590033975088</v>
      </c>
      <c r="F26" s="86">
        <f t="shared" si="0"/>
        <v>0.9858882986753954</v>
      </c>
      <c r="G26" s="187">
        <f t="shared" si="1"/>
        <v>321.0761157739442</v>
      </c>
      <c r="H26" s="187">
        <f t="shared" si="7"/>
        <v>283.51021022839274</v>
      </c>
      <c r="I26" s="187">
        <f t="shared" si="2"/>
        <v>0</v>
      </c>
      <c r="J26" s="87">
        <f t="shared" si="3"/>
        <v>0</v>
      </c>
      <c r="K26" s="187">
        <f t="shared" si="8"/>
        <v>-385.08707899506982</v>
      </c>
      <c r="L26" s="87">
        <f t="shared" si="4"/>
        <v>-340.03189075264669</v>
      </c>
      <c r="M26" s="88">
        <f t="shared" si="9"/>
        <v>-56.521680524253952</v>
      </c>
      <c r="N26" s="88">
        <f t="shared" si="10"/>
        <v>32753.630319475749</v>
      </c>
      <c r="O26" s="88">
        <f t="shared" si="11"/>
        <v>37093.579070753964</v>
      </c>
      <c r="P26" s="89">
        <f t="shared" si="5"/>
        <v>0.98418991997083094</v>
      </c>
      <c r="Q26" s="240">
        <v>-719.4985193503353</v>
      </c>
      <c r="R26" s="92">
        <f t="shared" si="12"/>
        <v>0.1072914177719281</v>
      </c>
      <c r="S26" s="92">
        <f t="shared" si="12"/>
        <v>8.8481257787127399E-2</v>
      </c>
      <c r="T26" s="91">
        <v>883</v>
      </c>
      <c r="U26" s="190">
        <v>29631</v>
      </c>
      <c r="V26" s="190">
        <v>34137.096774193553</v>
      </c>
      <c r="W26" s="196"/>
      <c r="X26" s="88">
        <v>0</v>
      </c>
      <c r="Y26" s="88">
        <f t="shared" si="13"/>
        <v>0</v>
      </c>
      <c r="Z26" s="1"/>
      <c r="AA26" s="1"/>
    </row>
    <row r="27" spans="2:27">
      <c r="B27" s="206">
        <v>1146</v>
      </c>
      <c r="C27" t="s">
        <v>55</v>
      </c>
      <c r="D27" s="190">
        <v>408211.88299999997</v>
      </c>
      <c r="E27" s="85">
        <f t="shared" si="6"/>
        <v>35281.92592912705</v>
      </c>
      <c r="F27" s="86">
        <f t="shared" si="0"/>
        <v>0.93612201158507746</v>
      </c>
      <c r="G27" s="187">
        <f t="shared" si="1"/>
        <v>1446.4745786827668</v>
      </c>
      <c r="H27" s="187">
        <f t="shared" si="7"/>
        <v>16735.710875359611</v>
      </c>
      <c r="I27" s="187">
        <f t="shared" si="2"/>
        <v>0</v>
      </c>
      <c r="J27" s="87">
        <f t="shared" si="3"/>
        <v>0</v>
      </c>
      <c r="K27" s="187">
        <f t="shared" si="8"/>
        <v>-385.08707899506982</v>
      </c>
      <c r="L27" s="87">
        <f t="shared" si="4"/>
        <v>-4455.457503972958</v>
      </c>
      <c r="M27" s="88">
        <f t="shared" si="9"/>
        <v>12280.253371386654</v>
      </c>
      <c r="N27" s="88">
        <f t="shared" si="10"/>
        <v>420492.13637138664</v>
      </c>
      <c r="O27" s="88">
        <f t="shared" si="11"/>
        <v>36343.313428814748</v>
      </c>
      <c r="P27" s="89">
        <f t="shared" si="5"/>
        <v>0.96428340513470379</v>
      </c>
      <c r="Q27" s="240">
        <v>-9794.1763276745096</v>
      </c>
      <c r="R27" s="92">
        <f t="shared" si="12"/>
        <v>7.3194021100451853E-2</v>
      </c>
      <c r="S27" s="92">
        <f t="shared" si="12"/>
        <v>5.7889179831517014E-2</v>
      </c>
      <c r="T27" s="91">
        <v>11570</v>
      </c>
      <c r="U27" s="190">
        <v>380371</v>
      </c>
      <c r="V27" s="190">
        <v>33351.249451994743</v>
      </c>
      <c r="W27" s="196"/>
      <c r="X27" s="88">
        <v>0</v>
      </c>
      <c r="Y27" s="88">
        <f t="shared" si="13"/>
        <v>0</v>
      </c>
      <c r="Z27" s="1"/>
      <c r="AA27" s="1"/>
    </row>
    <row r="28" spans="2:27">
      <c r="B28" s="206">
        <v>1149</v>
      </c>
      <c r="C28" t="s">
        <v>56</v>
      </c>
      <c r="D28" s="190">
        <v>1451947.784</v>
      </c>
      <c r="E28" s="85">
        <f t="shared" si="6"/>
        <v>33527.635523945872</v>
      </c>
      <c r="F28" s="86">
        <f t="shared" si="0"/>
        <v>0.88957608701447866</v>
      </c>
      <c r="G28" s="187">
        <f t="shared" si="1"/>
        <v>2499.048821791474</v>
      </c>
      <c r="H28" s="187">
        <f t="shared" si="7"/>
        <v>108223.80827650157</v>
      </c>
      <c r="I28" s="187">
        <f t="shared" si="2"/>
        <v>138.53338810241803</v>
      </c>
      <c r="J28" s="87">
        <f t="shared" si="3"/>
        <v>5999.3269051633151</v>
      </c>
      <c r="K28" s="187">
        <f t="shared" si="8"/>
        <v>-246.55369089265179</v>
      </c>
      <c r="L28" s="87">
        <f t="shared" si="4"/>
        <v>-10677.254137797179</v>
      </c>
      <c r="M28" s="88">
        <f t="shared" si="9"/>
        <v>97546.554138704392</v>
      </c>
      <c r="N28" s="88">
        <f t="shared" si="10"/>
        <v>1549494.3381387044</v>
      </c>
      <c r="O28" s="88">
        <f t="shared" si="11"/>
        <v>35780.130654844696</v>
      </c>
      <c r="P28" s="89">
        <f t="shared" si="5"/>
        <v>0.94934068935671756</v>
      </c>
      <c r="Q28" s="240">
        <v>-11925.107944703777</v>
      </c>
      <c r="R28" s="92">
        <f t="shared" si="12"/>
        <v>5.9589287838440384E-2</v>
      </c>
      <c r="S28" s="92">
        <f t="shared" si="12"/>
        <v>4.9728887824611004E-2</v>
      </c>
      <c r="T28" s="91">
        <v>43306</v>
      </c>
      <c r="U28" s="190">
        <v>1370293</v>
      </c>
      <c r="V28" s="190">
        <v>31939.328252103584</v>
      </c>
      <c r="W28" s="196"/>
      <c r="X28" s="88">
        <v>0</v>
      </c>
      <c r="Y28" s="88">
        <f t="shared" si="13"/>
        <v>0</v>
      </c>
      <c r="Z28" s="1"/>
      <c r="AA28" s="1"/>
    </row>
    <row r="29" spans="2:27">
      <c r="B29" s="206">
        <v>1151</v>
      </c>
      <c r="C29" t="s">
        <v>57</v>
      </c>
      <c r="D29" s="190">
        <v>7566.6779999999999</v>
      </c>
      <c r="E29" s="85">
        <f t="shared" si="6"/>
        <v>35193.851162790699</v>
      </c>
      <c r="F29" s="86">
        <f t="shared" si="0"/>
        <v>0.93378515708347543</v>
      </c>
      <c r="G29" s="187">
        <f t="shared" si="1"/>
        <v>1499.3194384845774</v>
      </c>
      <c r="H29" s="187">
        <f t="shared" si="7"/>
        <v>322.35367927418417</v>
      </c>
      <c r="I29" s="187">
        <f t="shared" si="2"/>
        <v>0</v>
      </c>
      <c r="J29" s="87">
        <f t="shared" si="3"/>
        <v>0</v>
      </c>
      <c r="K29" s="187">
        <f t="shared" si="8"/>
        <v>-385.08707899506982</v>
      </c>
      <c r="L29" s="87">
        <f t="shared" si="4"/>
        <v>-82.793721983940003</v>
      </c>
      <c r="M29" s="88">
        <f t="shared" si="9"/>
        <v>239.55995729024417</v>
      </c>
      <c r="N29" s="88">
        <f t="shared" si="10"/>
        <v>7806.2379572902437</v>
      </c>
      <c r="O29" s="88">
        <f t="shared" si="11"/>
        <v>36308.083522280205</v>
      </c>
      <c r="P29" s="89">
        <f t="shared" si="5"/>
        <v>0.96334866333406288</v>
      </c>
      <c r="Q29" s="240">
        <v>158.64080400869506</v>
      </c>
      <c r="R29" s="92">
        <f t="shared" si="12"/>
        <v>1.498028169014083E-2</v>
      </c>
      <c r="S29" s="92">
        <f t="shared" si="12"/>
        <v>-1.8065587946282366E-2</v>
      </c>
      <c r="T29" s="91">
        <v>215</v>
      </c>
      <c r="U29" s="190">
        <v>7455</v>
      </c>
      <c r="V29" s="190">
        <v>35841.346153846156</v>
      </c>
      <c r="W29" s="196"/>
      <c r="X29" s="88">
        <v>0</v>
      </c>
      <c r="Y29" s="88">
        <f t="shared" si="13"/>
        <v>0</v>
      </c>
      <c r="Z29" s="1"/>
      <c r="AA29" s="1"/>
    </row>
    <row r="30" spans="2:27">
      <c r="B30" s="206">
        <v>1160</v>
      </c>
      <c r="C30" t="s">
        <v>58</v>
      </c>
      <c r="D30" s="190">
        <v>380315.66700000002</v>
      </c>
      <c r="E30" s="85">
        <f t="shared" si="6"/>
        <v>42550.42145893936</v>
      </c>
      <c r="F30" s="86">
        <f t="shared" si="0"/>
        <v>1.1289742575263295</v>
      </c>
      <c r="G30" s="187">
        <f t="shared" si="1"/>
        <v>-2914.6227392046189</v>
      </c>
      <c r="H30" s="187">
        <f t="shared" si="7"/>
        <v>-26050.898043010882</v>
      </c>
      <c r="I30" s="187">
        <f t="shared" si="2"/>
        <v>0</v>
      </c>
      <c r="J30" s="87">
        <f t="shared" si="3"/>
        <v>0</v>
      </c>
      <c r="K30" s="187">
        <f t="shared" si="8"/>
        <v>-385.08707899506982</v>
      </c>
      <c r="L30" s="87">
        <f t="shared" si="4"/>
        <v>-3441.9083120579344</v>
      </c>
      <c r="M30" s="88">
        <f t="shared" si="9"/>
        <v>-29492.806355068817</v>
      </c>
      <c r="N30" s="88">
        <f t="shared" si="10"/>
        <v>350822.86064493121</v>
      </c>
      <c r="O30" s="88">
        <f t="shared" si="11"/>
        <v>39250.711640739675</v>
      </c>
      <c r="P30" s="89">
        <f t="shared" si="5"/>
        <v>1.0414243035112047</v>
      </c>
      <c r="Q30" s="240">
        <v>-12450.703490094304</v>
      </c>
      <c r="R30" s="92">
        <f t="shared" si="12"/>
        <v>3.7650926562551201E-2</v>
      </c>
      <c r="S30" s="92">
        <f t="shared" si="12"/>
        <v>2.6738061593108344E-2</v>
      </c>
      <c r="T30" s="91">
        <v>8938</v>
      </c>
      <c r="U30" s="190">
        <v>366516</v>
      </c>
      <c r="V30" s="190">
        <v>41442.333785617368</v>
      </c>
      <c r="W30" s="196"/>
      <c r="X30" s="88">
        <v>0</v>
      </c>
      <c r="Y30" s="88">
        <f t="shared" si="13"/>
        <v>0</v>
      </c>
      <c r="Z30" s="1"/>
      <c r="AA30" s="1"/>
    </row>
    <row r="31" spans="2:27" ht="27.95" customHeight="1">
      <c r="B31" s="206">
        <v>1505</v>
      </c>
      <c r="C31" t="s">
        <v>59</v>
      </c>
      <c r="D31" s="190">
        <v>803712.63500000001</v>
      </c>
      <c r="E31" s="85">
        <f t="shared" si="6"/>
        <v>32933.643460088511</v>
      </c>
      <c r="F31" s="86">
        <f t="shared" si="0"/>
        <v>0.87381591998729613</v>
      </c>
      <c r="G31" s="187">
        <f t="shared" si="1"/>
        <v>2855.44406010589</v>
      </c>
      <c r="H31" s="187">
        <f t="shared" si="7"/>
        <v>69684.25684282415</v>
      </c>
      <c r="I31" s="187">
        <f t="shared" si="2"/>
        <v>346.43061045249414</v>
      </c>
      <c r="J31" s="87">
        <f t="shared" si="3"/>
        <v>8454.292617482668</v>
      </c>
      <c r="K31" s="187">
        <f t="shared" si="8"/>
        <v>-38.656468542575681</v>
      </c>
      <c r="L31" s="87">
        <f t="shared" si="4"/>
        <v>-943.37245831301686</v>
      </c>
      <c r="M31" s="88">
        <f t="shared" si="9"/>
        <v>68740.884384511141</v>
      </c>
      <c r="N31" s="88">
        <f t="shared" si="10"/>
        <v>872453.51938451116</v>
      </c>
      <c r="O31" s="88">
        <f t="shared" si="11"/>
        <v>35750.431051651824</v>
      </c>
      <c r="P31" s="89">
        <f t="shared" si="5"/>
        <v>0.94855268100535828</v>
      </c>
      <c r="Q31" s="240">
        <v>-656.78047968989995</v>
      </c>
      <c r="R31" s="92">
        <f t="shared" si="12"/>
        <v>4.1133836123421072E-2</v>
      </c>
      <c r="S31" s="92">
        <f t="shared" si="12"/>
        <v>3.0681541833540851E-2</v>
      </c>
      <c r="T31" s="91">
        <v>24404</v>
      </c>
      <c r="U31" s="190">
        <v>771959</v>
      </c>
      <c r="V31" s="190">
        <v>31953.267933275383</v>
      </c>
      <c r="W31" s="196"/>
      <c r="X31" s="88">
        <v>0</v>
      </c>
      <c r="Y31" s="88">
        <f t="shared" si="13"/>
        <v>0</v>
      </c>
      <c r="Z31" s="1"/>
      <c r="AA31" s="1"/>
    </row>
    <row r="32" spans="2:27">
      <c r="B32" s="206">
        <v>1506</v>
      </c>
      <c r="C32" t="s">
        <v>60</v>
      </c>
      <c r="D32" s="190">
        <v>1146475.673</v>
      </c>
      <c r="E32" s="85">
        <f t="shared" si="6"/>
        <v>34936.484428327647</v>
      </c>
      <c r="F32" s="86">
        <f>E32/E$365</f>
        <v>0.92695654274806194</v>
      </c>
      <c r="G32" s="187">
        <f t="shared" si="1"/>
        <v>1653.7394791624085</v>
      </c>
      <c r="H32" s="187">
        <f t="shared" si="7"/>
        <v>54269.114748193599</v>
      </c>
      <c r="I32" s="187">
        <f t="shared" si="2"/>
        <v>0</v>
      </c>
      <c r="J32" s="87">
        <f t="shared" si="3"/>
        <v>0</v>
      </c>
      <c r="K32" s="187">
        <f t="shared" si="8"/>
        <v>-385.08707899506982</v>
      </c>
      <c r="L32" s="87">
        <f t="shared" si="4"/>
        <v>-12637.017584302212</v>
      </c>
      <c r="M32" s="88">
        <f t="shared" si="9"/>
        <v>41632.097163891391</v>
      </c>
      <c r="N32" s="88">
        <f t="shared" si="10"/>
        <v>1188107.7701638914</v>
      </c>
      <c r="O32" s="88">
        <f t="shared" si="11"/>
        <v>36205.136828494986</v>
      </c>
      <c r="P32" s="89">
        <f t="shared" si="5"/>
        <v>0.96061721759989749</v>
      </c>
      <c r="Q32" s="240">
        <v>8412.6401913922746</v>
      </c>
      <c r="R32" s="92">
        <f t="shared" si="12"/>
        <v>1.7600624330978809E-2</v>
      </c>
      <c r="S32" s="92">
        <f t="shared" si="12"/>
        <v>6.1271896953601799E-3</v>
      </c>
      <c r="T32" s="91">
        <v>32816</v>
      </c>
      <c r="U32" s="190">
        <v>1126646</v>
      </c>
      <c r="V32" s="190">
        <v>34723.72557480121</v>
      </c>
      <c r="W32" s="196"/>
      <c r="X32" s="88">
        <v>0</v>
      </c>
      <c r="Y32" s="88">
        <f t="shared" si="13"/>
        <v>0</v>
      </c>
      <c r="Z32" s="1"/>
      <c r="AA32" s="1"/>
    </row>
    <row r="33" spans="2:27">
      <c r="B33" s="206">
        <v>1508</v>
      </c>
      <c r="C33" s="228" t="s">
        <v>61</v>
      </c>
      <c r="D33" s="190">
        <v>2203318.1028008866</v>
      </c>
      <c r="E33" s="85">
        <f t="shared" si="6"/>
        <v>37657.763810710945</v>
      </c>
      <c r="F33" s="86">
        <f>E33/E$365</f>
        <v>0.99915922053381734</v>
      </c>
      <c r="G33" s="187">
        <f t="shared" si="1"/>
        <v>20.971849732429835</v>
      </c>
      <c r="H33" s="187">
        <f t="shared" si="7"/>
        <v>1227.041955994737</v>
      </c>
      <c r="I33" s="187">
        <f t="shared" si="2"/>
        <v>0</v>
      </c>
      <c r="J33" s="87">
        <f t="shared" si="3"/>
        <v>0</v>
      </c>
      <c r="K33" s="187">
        <f t="shared" si="8"/>
        <v>-385.08707899506982</v>
      </c>
      <c r="L33" s="87">
        <f t="shared" si="4"/>
        <v>-22531.059904922542</v>
      </c>
      <c r="M33" s="88">
        <f t="shared" si="9"/>
        <v>-21304.017948927805</v>
      </c>
      <c r="N33" s="88">
        <f t="shared" si="10"/>
        <v>2182014.0848519588</v>
      </c>
      <c r="O33" s="88">
        <f t="shared" si="11"/>
        <v>37293.648581448302</v>
      </c>
      <c r="P33" s="89">
        <f t="shared" si="5"/>
        <v>0.98949828871419965</v>
      </c>
      <c r="Q33" s="240">
        <v>-11131.478908695977</v>
      </c>
      <c r="R33" s="92">
        <f t="shared" si="12"/>
        <v>-8.9537597825087273E-2</v>
      </c>
      <c r="S33" s="92"/>
      <c r="T33" s="91">
        <v>58509</v>
      </c>
      <c r="U33" s="190">
        <v>2419999</v>
      </c>
      <c r="V33" s="190">
        <v>35841.217417061613</v>
      </c>
      <c r="W33" s="196"/>
      <c r="X33" s="88">
        <v>0</v>
      </c>
      <c r="Y33" s="88">
        <f t="shared" si="13"/>
        <v>0</v>
      </c>
      <c r="Z33" s="1"/>
      <c r="AA33" s="1"/>
    </row>
    <row r="34" spans="2:27">
      <c r="B34" s="206">
        <v>1511</v>
      </c>
      <c r="C34" t="s">
        <v>62</v>
      </c>
      <c r="D34" s="190">
        <v>103481.505</v>
      </c>
      <c r="E34" s="85">
        <f t="shared" si="6"/>
        <v>34197.457038995373</v>
      </c>
      <c r="F34" s="86">
        <f t="shared" si="0"/>
        <v>0.90734820822267648</v>
      </c>
      <c r="G34" s="187">
        <f t="shared" si="1"/>
        <v>2097.1559127617729</v>
      </c>
      <c r="H34" s="187">
        <f t="shared" si="7"/>
        <v>6345.9937920171242</v>
      </c>
      <c r="I34" s="187">
        <f t="shared" si="2"/>
        <v>0</v>
      </c>
      <c r="J34" s="87">
        <f t="shared" si="3"/>
        <v>0</v>
      </c>
      <c r="K34" s="187">
        <f t="shared" si="8"/>
        <v>-385.08707899506982</v>
      </c>
      <c r="L34" s="87">
        <f t="shared" si="4"/>
        <v>-1165.2735010390813</v>
      </c>
      <c r="M34" s="88">
        <f t="shared" si="9"/>
        <v>5180.7202909780426</v>
      </c>
      <c r="N34" s="88">
        <f t="shared" si="10"/>
        <v>108662.22529097805</v>
      </c>
      <c r="O34" s="88">
        <f t="shared" si="11"/>
        <v>35909.525872762082</v>
      </c>
      <c r="P34" s="89">
        <f t="shared" si="5"/>
        <v>0.95277388378974348</v>
      </c>
      <c r="Q34" s="240">
        <v>-2251.1337487764013</v>
      </c>
      <c r="R34" s="92">
        <f t="shared" si="12"/>
        <v>7.4797517656834275E-2</v>
      </c>
      <c r="S34" s="92">
        <f t="shared" si="12"/>
        <v>7.0180079543966128E-2</v>
      </c>
      <c r="T34" s="91">
        <v>3026</v>
      </c>
      <c r="U34" s="190">
        <v>96280</v>
      </c>
      <c r="V34" s="190">
        <v>31954.862263524727</v>
      </c>
      <c r="W34" s="196"/>
      <c r="X34" s="88">
        <v>0</v>
      </c>
      <c r="Y34" s="88">
        <f t="shared" si="13"/>
        <v>0</v>
      </c>
      <c r="Z34" s="1"/>
      <c r="AA34" s="1"/>
    </row>
    <row r="35" spans="2:27">
      <c r="B35" s="207">
        <v>1514</v>
      </c>
      <c r="C35" s="208" t="s">
        <v>63</v>
      </c>
      <c r="D35" s="190">
        <v>80709.237999999998</v>
      </c>
      <c r="E35" s="219">
        <f t="shared" si="6"/>
        <v>33104.691550451185</v>
      </c>
      <c r="F35" s="220">
        <f t="shared" si="0"/>
        <v>0.87835427434895252</v>
      </c>
      <c r="G35" s="221">
        <f t="shared" si="1"/>
        <v>2073.0777161425922</v>
      </c>
      <c r="H35" s="221">
        <f t="shared" si="7"/>
        <v>5054.1634719556396</v>
      </c>
      <c r="I35" s="221">
        <f t="shared" si="2"/>
        <v>0</v>
      </c>
      <c r="J35" s="222">
        <f t="shared" si="3"/>
        <v>0</v>
      </c>
      <c r="K35" s="221">
        <f t="shared" si="8"/>
        <v>-385.08707899506982</v>
      </c>
      <c r="L35" s="222">
        <f t="shared" si="4"/>
        <v>-938.84229858998026</v>
      </c>
      <c r="M35" s="223">
        <f t="shared" si="9"/>
        <v>4115.321173365659</v>
      </c>
      <c r="N35" s="223">
        <f t="shared" si="10"/>
        <v>84824.559173365662</v>
      </c>
      <c r="O35" s="223">
        <f t="shared" si="11"/>
        <v>34792.682187598715</v>
      </c>
      <c r="P35" s="224">
        <f t="shared" si="5"/>
        <v>0.92314109222157947</v>
      </c>
      <c r="Q35" s="240">
        <v>4986.0802491776776</v>
      </c>
      <c r="R35" s="224">
        <f t="shared" si="12"/>
        <v>-9.4131745532908345E-2</v>
      </c>
      <c r="S35" s="224">
        <f t="shared" si="12"/>
        <v>-9.2645497371354621E-2</v>
      </c>
      <c r="T35" s="225">
        <v>2438</v>
      </c>
      <c r="U35" s="190">
        <v>89096</v>
      </c>
      <c r="V35" s="190">
        <v>36484.848484848488</v>
      </c>
      <c r="W35" s="226"/>
      <c r="X35" s="223">
        <f>2762</f>
        <v>2762</v>
      </c>
      <c r="Y35" s="223">
        <f>X35*1000/T35</f>
        <v>1132.8958162428221</v>
      </c>
      <c r="Z35" s="1"/>
      <c r="AA35" s="1"/>
    </row>
    <row r="36" spans="2:27">
      <c r="B36" s="206">
        <v>1515</v>
      </c>
      <c r="C36" t="s">
        <v>64</v>
      </c>
      <c r="D36" s="190">
        <v>366450.93300000002</v>
      </c>
      <c r="E36" s="85">
        <f t="shared" si="6"/>
        <v>40862.057649420167</v>
      </c>
      <c r="F36" s="86">
        <f t="shared" si="0"/>
        <v>1.0841775384121455</v>
      </c>
      <c r="G36" s="187">
        <f t="shared" si="1"/>
        <v>-1901.6044534931032</v>
      </c>
      <c r="H36" s="187">
        <f t="shared" si="7"/>
        <v>-17053.588738926152</v>
      </c>
      <c r="I36" s="187">
        <f t="shared" si="2"/>
        <v>0</v>
      </c>
      <c r="J36" s="87">
        <f t="shared" si="3"/>
        <v>0</v>
      </c>
      <c r="K36" s="187">
        <f t="shared" si="8"/>
        <v>-385.08707899506982</v>
      </c>
      <c r="L36" s="87">
        <f t="shared" si="4"/>
        <v>-3453.4609244277858</v>
      </c>
      <c r="M36" s="88">
        <f t="shared" si="9"/>
        <v>-20507.049663353937</v>
      </c>
      <c r="N36" s="88">
        <f t="shared" si="10"/>
        <v>345943.88333664607</v>
      </c>
      <c r="O36" s="88">
        <f t="shared" si="11"/>
        <v>38575.366116931989</v>
      </c>
      <c r="P36" s="89">
        <f t="shared" si="5"/>
        <v>1.0235056158655309</v>
      </c>
      <c r="Q36" s="240">
        <v>-7116.0182058140635</v>
      </c>
      <c r="R36" s="92">
        <f t="shared" si="12"/>
        <v>0.15505291575652705</v>
      </c>
      <c r="S36" s="92">
        <f t="shared" si="12"/>
        <v>0.13882447380901142</v>
      </c>
      <c r="T36" s="91">
        <v>8968</v>
      </c>
      <c r="U36" s="190">
        <v>317259</v>
      </c>
      <c r="V36" s="190">
        <v>35880.909296539241</v>
      </c>
      <c r="W36" s="196"/>
      <c r="X36" s="88">
        <v>0</v>
      </c>
      <c r="Y36" s="88">
        <f t="shared" si="13"/>
        <v>0</v>
      </c>
      <c r="Z36" s="1"/>
      <c r="AA36" s="1"/>
    </row>
    <row r="37" spans="2:27">
      <c r="B37" s="206">
        <v>1516</v>
      </c>
      <c r="C37" t="s">
        <v>65</v>
      </c>
      <c r="D37" s="190">
        <v>314122.22700000001</v>
      </c>
      <c r="E37" s="85">
        <f t="shared" si="6"/>
        <v>35449.974833540233</v>
      </c>
      <c r="F37" s="86">
        <f t="shared" si="0"/>
        <v>0.94058078967899295</v>
      </c>
      <c r="G37" s="187">
        <f t="shared" si="1"/>
        <v>1345.6452360348571</v>
      </c>
      <c r="H37" s="187">
        <f t="shared" si="7"/>
        <v>11923.762436504869</v>
      </c>
      <c r="I37" s="187">
        <f t="shared" si="2"/>
        <v>0</v>
      </c>
      <c r="J37" s="87">
        <f t="shared" si="3"/>
        <v>0</v>
      </c>
      <c r="K37" s="187">
        <f t="shared" si="8"/>
        <v>-385.08707899506982</v>
      </c>
      <c r="L37" s="87">
        <f t="shared" si="4"/>
        <v>-3412.2566069753138</v>
      </c>
      <c r="M37" s="88">
        <f t="shared" si="9"/>
        <v>8511.5058295295548</v>
      </c>
      <c r="N37" s="88">
        <f t="shared" si="10"/>
        <v>322633.73282952956</v>
      </c>
      <c r="O37" s="88">
        <f t="shared" si="11"/>
        <v>36410.532990580024</v>
      </c>
      <c r="P37" s="89">
        <f t="shared" si="5"/>
        <v>0.96606691637227005</v>
      </c>
      <c r="Q37" s="240">
        <v>-339.93670641371318</v>
      </c>
      <c r="R37" s="92">
        <f t="shared" si="12"/>
        <v>5.3525175826645205E-2</v>
      </c>
      <c r="S37" s="92">
        <f t="shared" si="12"/>
        <v>4.5915920522175399E-2</v>
      </c>
      <c r="T37" s="91">
        <v>8861</v>
      </c>
      <c r="U37" s="190">
        <v>298163</v>
      </c>
      <c r="V37" s="190">
        <v>33893.713766056615</v>
      </c>
      <c r="W37" s="196"/>
      <c r="X37" s="88">
        <v>0</v>
      </c>
      <c r="Y37" s="88">
        <f t="shared" si="13"/>
        <v>0</v>
      </c>
      <c r="Z37" s="1"/>
      <c r="AA37" s="1"/>
    </row>
    <row r="38" spans="2:27">
      <c r="B38" s="206">
        <v>1517</v>
      </c>
      <c r="C38" t="s">
        <v>66</v>
      </c>
      <c r="D38" s="190">
        <v>160235.073</v>
      </c>
      <c r="E38" s="85">
        <f t="shared" si="6"/>
        <v>30108.055806087938</v>
      </c>
      <c r="F38" s="86">
        <f t="shared" si="0"/>
        <v>0.79884567023714526</v>
      </c>
      <c r="G38" s="187">
        <f t="shared" si="1"/>
        <v>4550.7966525062338</v>
      </c>
      <c r="H38" s="187">
        <f t="shared" si="7"/>
        <v>24219.339784638178</v>
      </c>
      <c r="I38" s="187">
        <f t="shared" si="2"/>
        <v>1335.3862893526948</v>
      </c>
      <c r="J38" s="87">
        <f t="shared" si="3"/>
        <v>7106.925831935042</v>
      </c>
      <c r="K38" s="187">
        <f t="shared" si="8"/>
        <v>950.29921035762504</v>
      </c>
      <c r="L38" s="87">
        <f t="shared" si="4"/>
        <v>5057.4923975232805</v>
      </c>
      <c r="M38" s="88">
        <f t="shared" si="9"/>
        <v>29276.832182161459</v>
      </c>
      <c r="N38" s="88">
        <f t="shared" si="10"/>
        <v>189511.90518216146</v>
      </c>
      <c r="O38" s="88">
        <f t="shared" si="11"/>
        <v>35609.151668951796</v>
      </c>
      <c r="P38" s="89">
        <f t="shared" si="5"/>
        <v>0.94480416851785076</v>
      </c>
      <c r="Q38" s="240">
        <v>375.33434741803649</v>
      </c>
      <c r="R38" s="92">
        <f t="shared" si="12"/>
        <v>0.10867840833610098</v>
      </c>
      <c r="S38" s="92">
        <f t="shared" si="12"/>
        <v>7.4722267682439822E-2</v>
      </c>
      <c r="T38" s="91">
        <v>5322</v>
      </c>
      <c r="U38" s="190">
        <v>144528</v>
      </c>
      <c r="V38" s="190">
        <v>28014.731537119598</v>
      </c>
      <c r="W38" s="196"/>
      <c r="X38" s="88">
        <v>0</v>
      </c>
      <c r="Y38" s="88">
        <f t="shared" si="13"/>
        <v>0</v>
      </c>
      <c r="Z38" s="1"/>
      <c r="AA38" s="1"/>
    </row>
    <row r="39" spans="2:27">
      <c r="B39" s="206">
        <v>1520</v>
      </c>
      <c r="C39" t="s">
        <v>67</v>
      </c>
      <c r="D39" s="190">
        <v>356508.91399999999</v>
      </c>
      <c r="E39" s="85">
        <f t="shared" si="6"/>
        <v>32534.122467603574</v>
      </c>
      <c r="F39" s="86">
        <f t="shared" si="0"/>
        <v>0.86321558042797775</v>
      </c>
      <c r="G39" s="187">
        <f t="shared" si="1"/>
        <v>3095.156655596852</v>
      </c>
      <c r="H39" s="187">
        <f t="shared" si="7"/>
        <v>33916.72663203031</v>
      </c>
      <c r="I39" s="187">
        <f t="shared" si="2"/>
        <v>486.26295782222201</v>
      </c>
      <c r="J39" s="87">
        <f t="shared" si="3"/>
        <v>5328.4694918159084</v>
      </c>
      <c r="K39" s="187">
        <f t="shared" si="8"/>
        <v>101.17587882715219</v>
      </c>
      <c r="L39" s="87">
        <f t="shared" si="4"/>
        <v>1108.6852801879338</v>
      </c>
      <c r="M39" s="88">
        <f t="shared" si="9"/>
        <v>35025.411912218246</v>
      </c>
      <c r="N39" s="88">
        <f t="shared" si="10"/>
        <v>391534.32591221825</v>
      </c>
      <c r="O39" s="88">
        <f t="shared" si="11"/>
        <v>35730.455002027586</v>
      </c>
      <c r="P39" s="89">
        <f t="shared" si="5"/>
        <v>0.94802266402739255</v>
      </c>
      <c r="Q39" s="240">
        <v>-5223.4437412613552</v>
      </c>
      <c r="R39" s="92">
        <f t="shared" si="12"/>
        <v>6.0025731369733049E-2</v>
      </c>
      <c r="S39" s="93">
        <f t="shared" si="12"/>
        <v>5.7220406838822131E-2</v>
      </c>
      <c r="T39" s="91">
        <v>10958</v>
      </c>
      <c r="U39" s="190">
        <v>336321</v>
      </c>
      <c r="V39" s="190">
        <v>30773.26379357672</v>
      </c>
      <c r="W39" s="196"/>
      <c r="X39" s="88">
        <v>0</v>
      </c>
      <c r="Y39" s="88">
        <f t="shared" si="13"/>
        <v>0</v>
      </c>
      <c r="Z39" s="1"/>
      <c r="AA39" s="1"/>
    </row>
    <row r="40" spans="2:27">
      <c r="B40" s="206">
        <v>1525</v>
      </c>
      <c r="C40" t="s">
        <v>68</v>
      </c>
      <c r="D40" s="190">
        <v>160866.122</v>
      </c>
      <c r="E40" s="85">
        <f t="shared" si="6"/>
        <v>36997.728150873969</v>
      </c>
      <c r="F40" s="86">
        <f t="shared" si="0"/>
        <v>0.98164674372499361</v>
      </c>
      <c r="G40" s="187">
        <f t="shared" si="1"/>
        <v>416.99324563461556</v>
      </c>
      <c r="H40" s="187">
        <f t="shared" si="7"/>
        <v>1813.0866320193084</v>
      </c>
      <c r="I40" s="187">
        <f t="shared" si="2"/>
        <v>0</v>
      </c>
      <c r="J40" s="87">
        <f t="shared" si="3"/>
        <v>0</v>
      </c>
      <c r="K40" s="187">
        <f t="shared" si="8"/>
        <v>-385.08707899506982</v>
      </c>
      <c r="L40" s="87">
        <f t="shared" si="4"/>
        <v>-1674.3586194705636</v>
      </c>
      <c r="M40" s="88">
        <f t="shared" si="9"/>
        <v>138.7280125487448</v>
      </c>
      <c r="N40" s="88">
        <f t="shared" si="10"/>
        <v>161004.85001254873</v>
      </c>
      <c r="O40" s="88">
        <f t="shared" si="11"/>
        <v>37029.634317513504</v>
      </c>
      <c r="P40" s="89">
        <f t="shared" si="5"/>
        <v>0.98249329799066998</v>
      </c>
      <c r="Q40" s="240">
        <v>-3796.9019849776532</v>
      </c>
      <c r="R40" s="92">
        <f t="shared" si="12"/>
        <v>9.2706883669116572E-2</v>
      </c>
      <c r="S40" s="92">
        <f t="shared" si="12"/>
        <v>0.1110526984133314</v>
      </c>
      <c r="T40" s="91">
        <v>4348</v>
      </c>
      <c r="U40" s="190">
        <v>147218</v>
      </c>
      <c r="V40" s="190">
        <v>33299.705948880342</v>
      </c>
      <c r="W40" s="196"/>
      <c r="X40" s="88">
        <v>0</v>
      </c>
      <c r="Y40" s="88">
        <f t="shared" si="13"/>
        <v>0</v>
      </c>
      <c r="Z40" s="1"/>
      <c r="AA40" s="1"/>
    </row>
    <row r="41" spans="2:27">
      <c r="B41" s="206">
        <v>1528</v>
      </c>
      <c r="C41" t="s">
        <v>69</v>
      </c>
      <c r="D41" s="190">
        <v>236911.14300000001</v>
      </c>
      <c r="E41" s="85">
        <f t="shared" si="6"/>
        <v>31102.946435604568</v>
      </c>
      <c r="F41" s="86">
        <f t="shared" si="0"/>
        <v>0.82524272745224991</v>
      </c>
      <c r="G41" s="187">
        <f t="shared" si="1"/>
        <v>3953.8622747962559</v>
      </c>
      <c r="H41" s="187">
        <f t="shared" si="7"/>
        <v>30116.56894712308</v>
      </c>
      <c r="I41" s="187">
        <f t="shared" si="2"/>
        <v>987.17456902187416</v>
      </c>
      <c r="J41" s="87">
        <f t="shared" si="3"/>
        <v>7519.3086922396151</v>
      </c>
      <c r="K41" s="187">
        <f t="shared" si="8"/>
        <v>602.08749002680429</v>
      </c>
      <c r="L41" s="87">
        <f t="shared" si="4"/>
        <v>4586.1004115341675</v>
      </c>
      <c r="M41" s="88">
        <f t="shared" si="9"/>
        <v>34702.669358657251</v>
      </c>
      <c r="N41" s="88">
        <f t="shared" si="10"/>
        <v>271613.81235865725</v>
      </c>
      <c r="O41" s="88">
        <f t="shared" si="11"/>
        <v>35658.896200427625</v>
      </c>
      <c r="P41" s="89">
        <f t="shared" si="5"/>
        <v>0.94612402137860596</v>
      </c>
      <c r="Q41" s="240">
        <v>-5518.4627442816127</v>
      </c>
      <c r="R41" s="92">
        <f t="shared" si="12"/>
        <v>8.8430936815168448E-2</v>
      </c>
      <c r="S41" s="92">
        <f t="shared" si="12"/>
        <v>9.0288571340387924E-2</v>
      </c>
      <c r="T41" s="91">
        <v>7617</v>
      </c>
      <c r="U41" s="190">
        <v>217663</v>
      </c>
      <c r="V41" s="190">
        <v>28527.260812581913</v>
      </c>
      <c r="W41" s="196"/>
      <c r="X41" s="88">
        <v>0</v>
      </c>
      <c r="Y41" s="88">
        <f t="shared" si="13"/>
        <v>0</v>
      </c>
      <c r="Z41" s="1"/>
      <c r="AA41" s="1"/>
    </row>
    <row r="42" spans="2:27">
      <c r="B42" s="206">
        <v>1531</v>
      </c>
      <c r="C42" t="s">
        <v>70</v>
      </c>
      <c r="D42" s="190">
        <v>298328.85700000002</v>
      </c>
      <c r="E42" s="85">
        <f t="shared" si="6"/>
        <v>30692.26923868313</v>
      </c>
      <c r="F42" s="86">
        <f t="shared" si="0"/>
        <v>0.81434638453529939</v>
      </c>
      <c r="G42" s="187">
        <f t="shared" si="1"/>
        <v>4200.268592949119</v>
      </c>
      <c r="H42" s="187">
        <f t="shared" si="7"/>
        <v>40826.610723465434</v>
      </c>
      <c r="I42" s="187">
        <f t="shared" si="2"/>
        <v>1130.9115879443777</v>
      </c>
      <c r="J42" s="87">
        <f t="shared" si="3"/>
        <v>10992.460634819352</v>
      </c>
      <c r="K42" s="187">
        <f t="shared" si="8"/>
        <v>745.82450894930798</v>
      </c>
      <c r="L42" s="87">
        <f t="shared" si="4"/>
        <v>7249.4142269872737</v>
      </c>
      <c r="M42" s="88">
        <f t="shared" si="9"/>
        <v>48076.024950452709</v>
      </c>
      <c r="N42" s="88">
        <f t="shared" si="10"/>
        <v>346404.88195045275</v>
      </c>
      <c r="O42" s="88">
        <f t="shared" si="11"/>
        <v>35638.36234058156</v>
      </c>
      <c r="P42" s="89">
        <f t="shared" si="5"/>
        <v>0.94557920423275854</v>
      </c>
      <c r="Q42" s="240">
        <v>3642.9177469190763</v>
      </c>
      <c r="R42" s="92">
        <f t="shared" si="12"/>
        <v>6.0951161136598098E-2</v>
      </c>
      <c r="S42" s="92">
        <f t="shared" si="12"/>
        <v>5.1782447398380664E-2</v>
      </c>
      <c r="T42" s="91">
        <v>9720</v>
      </c>
      <c r="U42" s="190">
        <v>281190</v>
      </c>
      <c r="V42" s="190">
        <v>29181.195516811953</v>
      </c>
      <c r="W42" s="196"/>
      <c r="X42" s="88">
        <v>0</v>
      </c>
      <c r="Y42" s="88">
        <f t="shared" si="13"/>
        <v>0</v>
      </c>
      <c r="Z42" s="1"/>
      <c r="AA42" s="1"/>
    </row>
    <row r="43" spans="2:27">
      <c r="B43" s="206">
        <v>1532</v>
      </c>
      <c r="C43" t="s">
        <v>71</v>
      </c>
      <c r="D43" s="190">
        <v>293659.64199999999</v>
      </c>
      <c r="E43" s="85">
        <f t="shared" si="6"/>
        <v>33788.935910712236</v>
      </c>
      <c r="F43" s="86">
        <f t="shared" si="0"/>
        <v>0.89650907146036884</v>
      </c>
      <c r="G43" s="187">
        <f t="shared" si="1"/>
        <v>2342.2685897316551</v>
      </c>
      <c r="H43" s="187">
        <f t="shared" si="7"/>
        <v>20356.656313357817</v>
      </c>
      <c r="I43" s="187">
        <f t="shared" si="2"/>
        <v>47.078252734190386</v>
      </c>
      <c r="J43" s="87">
        <f t="shared" si="3"/>
        <v>409.15709451284863</v>
      </c>
      <c r="K43" s="187">
        <f t="shared" si="8"/>
        <v>-338.00882626087946</v>
      </c>
      <c r="L43" s="87">
        <f t="shared" si="4"/>
        <v>-2937.6347090333034</v>
      </c>
      <c r="M43" s="88">
        <f t="shared" si="9"/>
        <v>17419.021604324513</v>
      </c>
      <c r="N43" s="88">
        <f t="shared" si="10"/>
        <v>311078.66360432451</v>
      </c>
      <c r="O43" s="88">
        <f t="shared" si="11"/>
        <v>35793.195674183</v>
      </c>
      <c r="P43" s="89">
        <f t="shared" si="5"/>
        <v>0.94968733857901166</v>
      </c>
      <c r="Q43" s="240">
        <v>-2546.3701314430509</v>
      </c>
      <c r="R43" s="92">
        <f t="shared" si="12"/>
        <v>1.9386069599930549E-2</v>
      </c>
      <c r="S43" s="92">
        <f t="shared" si="12"/>
        <v>1.9503361749234515E-2</v>
      </c>
      <c r="T43" s="91">
        <v>8691</v>
      </c>
      <c r="U43" s="190">
        <v>288075</v>
      </c>
      <c r="V43" s="190">
        <v>33142.544868844918</v>
      </c>
      <c r="W43" s="196"/>
      <c r="X43" s="88">
        <v>0</v>
      </c>
      <c r="Y43" s="88">
        <f t="shared" si="13"/>
        <v>0</v>
      </c>
      <c r="Z43" s="1"/>
      <c r="AA43" s="1"/>
    </row>
    <row r="44" spans="2:27">
      <c r="B44" s="206">
        <v>1535</v>
      </c>
      <c r="C44" t="s">
        <v>72</v>
      </c>
      <c r="D44" s="190">
        <v>248305.041</v>
      </c>
      <c r="E44" s="85">
        <f t="shared" si="6"/>
        <v>34742.555058066326</v>
      </c>
      <c r="F44" s="86">
        <f t="shared" si="0"/>
        <v>0.92181108803113043</v>
      </c>
      <c r="G44" s="187">
        <f t="shared" si="1"/>
        <v>1770.0971013192013</v>
      </c>
      <c r="H44" s="187">
        <f t="shared" si="7"/>
        <v>12650.883983128331</v>
      </c>
      <c r="I44" s="187">
        <f t="shared" si="2"/>
        <v>0</v>
      </c>
      <c r="J44" s="87">
        <f t="shared" si="3"/>
        <v>0</v>
      </c>
      <c r="K44" s="187">
        <f t="shared" si="8"/>
        <v>-385.08707899506982</v>
      </c>
      <c r="L44" s="87">
        <f t="shared" si="4"/>
        <v>-2752.2173535777638</v>
      </c>
      <c r="M44" s="88">
        <f t="shared" si="9"/>
        <v>9898.6666295505674</v>
      </c>
      <c r="N44" s="88">
        <f t="shared" si="10"/>
        <v>258203.70762955057</v>
      </c>
      <c r="O44" s="88">
        <f t="shared" si="11"/>
        <v>36127.565080390457</v>
      </c>
      <c r="P44" s="89">
        <f t="shared" si="5"/>
        <v>0.95855903571312495</v>
      </c>
      <c r="Q44" s="240">
        <v>-2912.9708493076723</v>
      </c>
      <c r="R44" s="92">
        <f t="shared" si="12"/>
        <v>7.6619409974244893E-2</v>
      </c>
      <c r="S44" s="92">
        <f t="shared" si="12"/>
        <v>6.2158032703008417E-2</v>
      </c>
      <c r="T44" s="91">
        <v>7147</v>
      </c>
      <c r="U44" s="190">
        <v>230634</v>
      </c>
      <c r="V44" s="190">
        <v>32709.402921571411</v>
      </c>
      <c r="W44" s="196"/>
      <c r="X44" s="88">
        <v>0</v>
      </c>
      <c r="Y44" s="88">
        <f t="shared" si="13"/>
        <v>0</v>
      </c>
      <c r="Z44" s="1"/>
      <c r="AA44" s="1"/>
    </row>
    <row r="45" spans="2:27">
      <c r="B45" s="206">
        <v>1539</v>
      </c>
      <c r="C45" t="s">
        <v>73</v>
      </c>
      <c r="D45" s="190">
        <v>239080.77499999999</v>
      </c>
      <c r="E45" s="85">
        <f t="shared" si="6"/>
        <v>32755.278120290448</v>
      </c>
      <c r="F45" s="86">
        <f t="shared" si="0"/>
        <v>0.86908341981074044</v>
      </c>
      <c r="G45" s="187">
        <f t="shared" si="1"/>
        <v>2962.4632639847282</v>
      </c>
      <c r="H45" s="187">
        <f t="shared" si="7"/>
        <v>21623.019363824533</v>
      </c>
      <c r="I45" s="187">
        <f t="shared" si="2"/>
        <v>408.85847938181632</v>
      </c>
      <c r="J45" s="87">
        <f t="shared" si="3"/>
        <v>2984.2580410078772</v>
      </c>
      <c r="K45" s="187">
        <f t="shared" si="8"/>
        <v>23.771400386746507</v>
      </c>
      <c r="L45" s="87">
        <f t="shared" si="4"/>
        <v>173.50745142286277</v>
      </c>
      <c r="M45" s="88">
        <f t="shared" si="9"/>
        <v>21796.526815247395</v>
      </c>
      <c r="N45" s="88">
        <f t="shared" si="10"/>
        <v>260877.3018152474</v>
      </c>
      <c r="O45" s="88">
        <f t="shared" si="11"/>
        <v>35741.512784661929</v>
      </c>
      <c r="P45" s="89">
        <f t="shared" si="5"/>
        <v>0.94831605599653068</v>
      </c>
      <c r="Q45" s="240">
        <v>2734.3089320846229</v>
      </c>
      <c r="R45" s="92">
        <f t="shared" si="12"/>
        <v>1.6279526973317835E-2</v>
      </c>
      <c r="S45" s="92">
        <f t="shared" si="12"/>
        <v>-1.8947041094122912E-2</v>
      </c>
      <c r="T45" s="91">
        <v>7299</v>
      </c>
      <c r="U45" s="190">
        <v>235251</v>
      </c>
      <c r="V45" s="190">
        <v>33387.87964802725</v>
      </c>
      <c r="W45" s="196"/>
      <c r="X45" s="88">
        <v>0</v>
      </c>
      <c r="Y45" s="88">
        <f t="shared" si="13"/>
        <v>0</v>
      </c>
      <c r="Z45" s="1"/>
      <c r="AA45" s="1"/>
    </row>
    <row r="46" spans="2:27">
      <c r="B46" s="206">
        <v>1547</v>
      </c>
      <c r="C46" t="s">
        <v>74</v>
      </c>
      <c r="D46" s="190">
        <v>126961.932</v>
      </c>
      <c r="E46" s="85">
        <f t="shared" si="6"/>
        <v>34519.285481239807</v>
      </c>
      <c r="F46" s="86">
        <f t="shared" si="0"/>
        <v>0.91588716069778597</v>
      </c>
      <c r="G46" s="187">
        <f t="shared" si="1"/>
        <v>1904.0588474151125</v>
      </c>
      <c r="H46" s="187">
        <f t="shared" si="7"/>
        <v>7003.1284407927842</v>
      </c>
      <c r="I46" s="187">
        <f t="shared" si="2"/>
        <v>0</v>
      </c>
      <c r="J46" s="87">
        <f t="shared" si="3"/>
        <v>0</v>
      </c>
      <c r="K46" s="187">
        <f t="shared" si="8"/>
        <v>-385.08707899506982</v>
      </c>
      <c r="L46" s="87">
        <f t="shared" si="4"/>
        <v>-1416.3502765438668</v>
      </c>
      <c r="M46" s="88">
        <f t="shared" si="9"/>
        <v>5586.7781642489172</v>
      </c>
      <c r="N46" s="88">
        <f t="shared" si="10"/>
        <v>132548.71016424891</v>
      </c>
      <c r="O46" s="88">
        <f t="shared" si="11"/>
        <v>36038.257249659844</v>
      </c>
      <c r="P46" s="89">
        <f t="shared" si="5"/>
        <v>0.95618946477978695</v>
      </c>
      <c r="Q46" s="240">
        <v>-2731.6189178121658</v>
      </c>
      <c r="R46" s="92">
        <f t="shared" si="12"/>
        <v>8.8428609394155019E-2</v>
      </c>
      <c r="S46" s="93">
        <f t="shared" si="12"/>
        <v>8.132630199190935E-2</v>
      </c>
      <c r="T46" s="91">
        <v>3678</v>
      </c>
      <c r="U46" s="190">
        <v>116647</v>
      </c>
      <c r="V46" s="190">
        <v>31923.097974822114</v>
      </c>
      <c r="W46" s="196"/>
      <c r="X46" s="88">
        <v>0</v>
      </c>
      <c r="Y46" s="88">
        <f t="shared" si="13"/>
        <v>0</v>
      </c>
      <c r="Z46" s="1"/>
      <c r="AA46" s="1"/>
    </row>
    <row r="47" spans="2:27">
      <c r="B47" s="206">
        <v>1554</v>
      </c>
      <c r="C47" t="s">
        <v>75</v>
      </c>
      <c r="D47" s="190">
        <v>208467.19099999999</v>
      </c>
      <c r="E47" s="85">
        <f t="shared" si="6"/>
        <v>35007.08497061293</v>
      </c>
      <c r="F47" s="86">
        <f t="shared" si="0"/>
        <v>0.92882976026447128</v>
      </c>
      <c r="G47" s="187">
        <f t="shared" si="1"/>
        <v>1611.3791537912387</v>
      </c>
      <c r="H47" s="187">
        <f t="shared" si="7"/>
        <v>9595.762860826826</v>
      </c>
      <c r="I47" s="187">
        <f t="shared" si="2"/>
        <v>0</v>
      </c>
      <c r="J47" s="87">
        <f t="shared" si="3"/>
        <v>0</v>
      </c>
      <c r="K47" s="187">
        <f t="shared" si="8"/>
        <v>-385.08707899506982</v>
      </c>
      <c r="L47" s="87">
        <f t="shared" si="4"/>
        <v>-2293.1935554156407</v>
      </c>
      <c r="M47" s="88">
        <f t="shared" si="9"/>
        <v>7302.5693054111853</v>
      </c>
      <c r="N47" s="88">
        <f t="shared" si="10"/>
        <v>215769.76030541118</v>
      </c>
      <c r="O47" s="88">
        <f t="shared" si="11"/>
        <v>36233.377045409099</v>
      </c>
      <c r="P47" s="89">
        <f t="shared" si="5"/>
        <v>0.96136650460646123</v>
      </c>
      <c r="Q47" s="240">
        <v>-5908.4747424202114</v>
      </c>
      <c r="R47" s="92">
        <f t="shared" si="12"/>
        <v>7.0308466779276352E-2</v>
      </c>
      <c r="S47" s="93">
        <f t="shared" si="12"/>
        <v>5.5390649358171569E-2</v>
      </c>
      <c r="T47" s="91">
        <v>5955</v>
      </c>
      <c r="U47" s="190">
        <v>194773</v>
      </c>
      <c r="V47" s="190">
        <v>33169.788828337871</v>
      </c>
      <c r="W47" s="196"/>
      <c r="X47" s="88">
        <v>0</v>
      </c>
      <c r="Y47" s="88">
        <f t="shared" si="13"/>
        <v>0</v>
      </c>
      <c r="Z47" s="1"/>
      <c r="AA47" s="1"/>
    </row>
    <row r="48" spans="2:27">
      <c r="B48" s="206">
        <v>1557</v>
      </c>
      <c r="C48" t="s">
        <v>76</v>
      </c>
      <c r="D48" s="190">
        <v>81983.899000000005</v>
      </c>
      <c r="E48" s="85">
        <f t="shared" si="6"/>
        <v>30364.407037037039</v>
      </c>
      <c r="F48" s="86">
        <f t="shared" si="0"/>
        <v>0.80564734060146825</v>
      </c>
      <c r="G48" s="187">
        <f t="shared" si="1"/>
        <v>4396.9859139367736</v>
      </c>
      <c r="H48" s="187">
        <f t="shared" si="7"/>
        <v>11871.861967629289</v>
      </c>
      <c r="I48" s="187">
        <f t="shared" si="2"/>
        <v>1245.6633585205093</v>
      </c>
      <c r="J48" s="87">
        <f t="shared" si="3"/>
        <v>3363.2910680053751</v>
      </c>
      <c r="K48" s="187">
        <f t="shared" si="8"/>
        <v>860.57627952543953</v>
      </c>
      <c r="L48" s="87">
        <f t="shared" si="4"/>
        <v>2323.5559547186867</v>
      </c>
      <c r="M48" s="88">
        <f t="shared" si="9"/>
        <v>14195.417922347977</v>
      </c>
      <c r="N48" s="88">
        <f t="shared" si="10"/>
        <v>96179.316922347978</v>
      </c>
      <c r="O48" s="88">
        <f t="shared" si="11"/>
        <v>35621.969230499257</v>
      </c>
      <c r="P48" s="89">
        <f t="shared" si="5"/>
        <v>0.94514425203606711</v>
      </c>
      <c r="Q48" s="240">
        <v>-149.92513141136806</v>
      </c>
      <c r="R48" s="92">
        <f t="shared" si="12"/>
        <v>0.11940221739783455</v>
      </c>
      <c r="S48" s="93">
        <f t="shared" si="12"/>
        <v>0.10654982156845211</v>
      </c>
      <c r="T48" s="91">
        <v>2700</v>
      </c>
      <c r="U48" s="190">
        <v>73239</v>
      </c>
      <c r="V48" s="190">
        <v>27440.614462345446</v>
      </c>
      <c r="W48" s="196"/>
      <c r="X48" s="88">
        <v>0</v>
      </c>
      <c r="Y48" s="88">
        <f t="shared" si="13"/>
        <v>0</v>
      </c>
      <c r="Z48" s="1"/>
      <c r="AA48" s="1"/>
    </row>
    <row r="49" spans="2:27">
      <c r="B49" s="206">
        <v>1560</v>
      </c>
      <c r="C49" t="s">
        <v>77</v>
      </c>
      <c r="D49" s="190">
        <v>92340.904999999999</v>
      </c>
      <c r="E49" s="85">
        <f t="shared" si="6"/>
        <v>30365.309108845773</v>
      </c>
      <c r="F49" s="86">
        <f t="shared" si="0"/>
        <v>0.80567127493197743</v>
      </c>
      <c r="G49" s="187">
        <f t="shared" si="1"/>
        <v>4396.4446708515325</v>
      </c>
      <c r="H49" s="187">
        <f t="shared" si="7"/>
        <v>13369.588244059511</v>
      </c>
      <c r="I49" s="187">
        <f t="shared" si="2"/>
        <v>1245.3476333874523</v>
      </c>
      <c r="J49" s="87">
        <f t="shared" si="3"/>
        <v>3787.1021531312422</v>
      </c>
      <c r="K49" s="187">
        <f t="shared" si="8"/>
        <v>860.26055439238257</v>
      </c>
      <c r="L49" s="87">
        <f t="shared" si="4"/>
        <v>2616.0523459072356</v>
      </c>
      <c r="M49" s="88">
        <f t="shared" si="9"/>
        <v>15985.640589966746</v>
      </c>
      <c r="N49" s="88">
        <f t="shared" si="10"/>
        <v>108326.54558996674</v>
      </c>
      <c r="O49" s="88">
        <f t="shared" si="11"/>
        <v>35622.01433408969</v>
      </c>
      <c r="P49" s="89">
        <f t="shared" si="5"/>
        <v>0.94514544875259243</v>
      </c>
      <c r="Q49" s="240">
        <v>-112.02982682294169</v>
      </c>
      <c r="R49" s="92">
        <f t="shared" si="12"/>
        <v>5.902820148175332E-2</v>
      </c>
      <c r="S49" s="93">
        <f t="shared" si="12"/>
        <v>5.5545701641300259E-2</v>
      </c>
      <c r="T49" s="91">
        <v>3041</v>
      </c>
      <c r="U49" s="190">
        <v>87194</v>
      </c>
      <c r="V49" s="190">
        <v>28767.403497195646</v>
      </c>
      <c r="W49" s="196"/>
      <c r="X49" s="88">
        <v>0</v>
      </c>
      <c r="Y49" s="88">
        <f t="shared" si="13"/>
        <v>0</v>
      </c>
      <c r="Z49" s="1"/>
      <c r="AA49" s="1"/>
    </row>
    <row r="50" spans="2:27">
      <c r="B50" s="206">
        <v>1563</v>
      </c>
      <c r="C50" t="s">
        <v>78</v>
      </c>
      <c r="D50" s="190">
        <v>284287.76899999997</v>
      </c>
      <c r="E50" s="85">
        <f t="shared" si="6"/>
        <v>39336.898989898982</v>
      </c>
      <c r="F50" s="86">
        <f t="shared" si="0"/>
        <v>1.0437110798858917</v>
      </c>
      <c r="G50" s="187">
        <f t="shared" si="1"/>
        <v>-986.50925778039232</v>
      </c>
      <c r="H50" s="187">
        <f t="shared" si="7"/>
        <v>-7129.5024059788957</v>
      </c>
      <c r="I50" s="187">
        <f t="shared" si="2"/>
        <v>0</v>
      </c>
      <c r="J50" s="87">
        <f t="shared" si="3"/>
        <v>0</v>
      </c>
      <c r="K50" s="187">
        <f t="shared" si="8"/>
        <v>-385.08707899506982</v>
      </c>
      <c r="L50" s="87">
        <f t="shared" si="4"/>
        <v>-2783.0243198973694</v>
      </c>
      <c r="M50" s="88">
        <f t="shared" si="9"/>
        <v>-9912.5267258762651</v>
      </c>
      <c r="N50" s="88">
        <f t="shared" si="10"/>
        <v>274375.24227412371</v>
      </c>
      <c r="O50" s="88">
        <f t="shared" si="11"/>
        <v>37965.302653123523</v>
      </c>
      <c r="P50" s="89">
        <f t="shared" si="5"/>
        <v>1.0073190324550296</v>
      </c>
      <c r="Q50" s="240">
        <v>-6589.2972968797749</v>
      </c>
      <c r="R50" s="92">
        <f t="shared" si="12"/>
        <v>0.12346280518166645</v>
      </c>
      <c r="S50" s="93">
        <f t="shared" si="12"/>
        <v>0.10527473984248623</v>
      </c>
      <c r="T50" s="91">
        <v>7227</v>
      </c>
      <c r="U50" s="190">
        <v>253046</v>
      </c>
      <c r="V50" s="190">
        <v>35590.154711673698</v>
      </c>
      <c r="W50" s="196"/>
      <c r="X50" s="88">
        <v>0</v>
      </c>
      <c r="Y50" s="88">
        <f t="shared" si="13"/>
        <v>0</v>
      </c>
      <c r="Z50" s="1"/>
      <c r="AA50" s="1"/>
    </row>
    <row r="51" spans="2:27">
      <c r="B51" s="206">
        <v>1566</v>
      </c>
      <c r="C51" t="s">
        <v>79</v>
      </c>
      <c r="D51" s="190">
        <v>183526.329</v>
      </c>
      <c r="E51" s="85">
        <f t="shared" si="6"/>
        <v>30829.217033428526</v>
      </c>
      <c r="F51" s="86">
        <f t="shared" si="0"/>
        <v>0.81797996863602918</v>
      </c>
      <c r="G51" s="187">
        <f t="shared" si="1"/>
        <v>4118.0999161018817</v>
      </c>
      <c r="H51" s="187">
        <f t="shared" si="7"/>
        <v>24515.048800554501</v>
      </c>
      <c r="I51" s="187">
        <f t="shared" si="2"/>
        <v>1082.979859783489</v>
      </c>
      <c r="J51" s="87">
        <f t="shared" si="3"/>
        <v>6446.9791052911105</v>
      </c>
      <c r="K51" s="187">
        <f t="shared" si="8"/>
        <v>697.89278078841926</v>
      </c>
      <c r="L51" s="87">
        <f t="shared" si="4"/>
        <v>4154.5557240334601</v>
      </c>
      <c r="M51" s="88">
        <f t="shared" si="9"/>
        <v>28669.604524587961</v>
      </c>
      <c r="N51" s="88">
        <f t="shared" si="10"/>
        <v>212195.93352458795</v>
      </c>
      <c r="O51" s="88">
        <f t="shared" si="11"/>
        <v>35645.209730318827</v>
      </c>
      <c r="P51" s="89">
        <f t="shared" si="5"/>
        <v>0.94576088343779496</v>
      </c>
      <c r="Q51" s="240">
        <v>1429.7834575215165</v>
      </c>
      <c r="R51" s="92">
        <f t="shared" si="12"/>
        <v>2.6835612376209912E-2</v>
      </c>
      <c r="S51" s="93">
        <f t="shared" si="12"/>
        <v>1.97635041774154E-2</v>
      </c>
      <c r="T51" s="91">
        <v>5953</v>
      </c>
      <c r="U51" s="190">
        <v>178730</v>
      </c>
      <c r="V51" s="190">
        <v>30231.732070365357</v>
      </c>
      <c r="W51" s="196"/>
      <c r="X51" s="88">
        <v>0</v>
      </c>
      <c r="Y51" s="88">
        <f t="shared" si="13"/>
        <v>0</v>
      </c>
      <c r="Z51" s="1"/>
      <c r="AA51" s="1"/>
    </row>
    <row r="52" spans="2:27">
      <c r="B52" s="206">
        <v>1573</v>
      </c>
      <c r="C52" t="s">
        <v>80</v>
      </c>
      <c r="D52" s="190">
        <v>71688.17</v>
      </c>
      <c r="E52" s="85">
        <f t="shared" si="6"/>
        <v>33204.339972209353</v>
      </c>
      <c r="F52" s="86">
        <f t="shared" si="0"/>
        <v>0.88099820827747211</v>
      </c>
      <c r="G52" s="187">
        <f t="shared" si="1"/>
        <v>2693.0261528333854</v>
      </c>
      <c r="H52" s="187">
        <f t="shared" si="7"/>
        <v>5814.2434639672783</v>
      </c>
      <c r="I52" s="187">
        <f t="shared" si="2"/>
        <v>251.68683121019964</v>
      </c>
      <c r="J52" s="87">
        <f t="shared" si="3"/>
        <v>543.39186858282096</v>
      </c>
      <c r="K52" s="187">
        <f t="shared" si="8"/>
        <v>-133.40024778487017</v>
      </c>
      <c r="L52" s="87">
        <f t="shared" si="4"/>
        <v>-288.0111349675347</v>
      </c>
      <c r="M52" s="88">
        <f t="shared" si="9"/>
        <v>5526.2323289997439</v>
      </c>
      <c r="N52" s="88">
        <f t="shared" si="10"/>
        <v>77214.402328999742</v>
      </c>
      <c r="O52" s="88">
        <f t="shared" si="11"/>
        <v>35763.96587725787</v>
      </c>
      <c r="P52" s="89">
        <f t="shared" si="5"/>
        <v>0.94891179541986714</v>
      </c>
      <c r="Q52" s="240">
        <v>-1059.9159725618956</v>
      </c>
      <c r="R52" s="92">
        <f t="shared" si="12"/>
        <v>0.10841997031356296</v>
      </c>
      <c r="S52" s="93">
        <f t="shared" si="12"/>
        <v>0.1079065752369935</v>
      </c>
      <c r="T52" s="91">
        <v>2159</v>
      </c>
      <c r="U52" s="190">
        <v>64676</v>
      </c>
      <c r="V52" s="190">
        <v>29970.342910101943</v>
      </c>
      <c r="W52" s="196"/>
      <c r="X52" s="88">
        <v>0</v>
      </c>
      <c r="Y52" s="88">
        <f t="shared" si="13"/>
        <v>0</v>
      </c>
      <c r="Z52" s="1"/>
      <c r="AA52" s="1"/>
    </row>
    <row r="53" spans="2:27">
      <c r="B53" s="206">
        <v>1576</v>
      </c>
      <c r="C53" t="s">
        <v>81</v>
      </c>
      <c r="D53" s="190">
        <v>110968.76300000001</v>
      </c>
      <c r="E53" s="85">
        <f t="shared" si="6"/>
        <v>32561.256748826294</v>
      </c>
      <c r="F53" s="86">
        <f t="shared" si="0"/>
        <v>0.86393552406065111</v>
      </c>
      <c r="G53" s="187">
        <f t="shared" si="1"/>
        <v>3078.8760868632203</v>
      </c>
      <c r="H53" s="187">
        <f t="shared" si="7"/>
        <v>10492.809704029854</v>
      </c>
      <c r="I53" s="187">
        <f t="shared" si="2"/>
        <v>476.76595939427023</v>
      </c>
      <c r="J53" s="87">
        <f t="shared" si="3"/>
        <v>1624.8183896156729</v>
      </c>
      <c r="K53" s="187">
        <f t="shared" si="8"/>
        <v>91.678880399200409</v>
      </c>
      <c r="L53" s="87">
        <f t="shared" si="4"/>
        <v>312.44162440047501</v>
      </c>
      <c r="M53" s="88">
        <f t="shared" si="9"/>
        <v>10805.25132843033</v>
      </c>
      <c r="N53" s="88">
        <f t="shared" si="10"/>
        <v>121774.01432843033</v>
      </c>
      <c r="O53" s="88">
        <f t="shared" si="11"/>
        <v>35731.811716088712</v>
      </c>
      <c r="P53" s="89">
        <f t="shared" si="5"/>
        <v>0.94805866120902604</v>
      </c>
      <c r="Q53" s="240">
        <v>1165.2175410185391</v>
      </c>
      <c r="R53" s="92">
        <f t="shared" si="12"/>
        <v>1.1086476784022217E-2</v>
      </c>
      <c r="S53" s="93">
        <f t="shared" si="12"/>
        <v>3.0761085700642767E-3</v>
      </c>
      <c r="T53" s="91">
        <v>3408</v>
      </c>
      <c r="U53" s="190">
        <v>109752</v>
      </c>
      <c r="V53" s="190">
        <v>32461.401952085183</v>
      </c>
      <c r="W53" s="196"/>
      <c r="X53" s="88">
        <v>0</v>
      </c>
      <c r="Y53" s="88">
        <f t="shared" si="13"/>
        <v>0</v>
      </c>
      <c r="Z53" s="1"/>
      <c r="AA53" s="1"/>
    </row>
    <row r="54" spans="2:27">
      <c r="B54" s="206">
        <v>1577</v>
      </c>
      <c r="C54" t="s">
        <v>82</v>
      </c>
      <c r="D54" s="190">
        <v>317767.44</v>
      </c>
      <c r="E54" s="85">
        <f t="shared" si="6"/>
        <v>28645.762192373571</v>
      </c>
      <c r="F54" s="86">
        <f t="shared" si="0"/>
        <v>0.76004718622161649</v>
      </c>
      <c r="G54" s="187">
        <f t="shared" si="1"/>
        <v>5428.1728207348542</v>
      </c>
      <c r="H54" s="187">
        <f t="shared" si="7"/>
        <v>60214.721100411734</v>
      </c>
      <c r="I54" s="187">
        <f t="shared" si="2"/>
        <v>1847.189054152723</v>
      </c>
      <c r="J54" s="87">
        <f t="shared" si="3"/>
        <v>20490.868177716155</v>
      </c>
      <c r="K54" s="187">
        <f t="shared" si="8"/>
        <v>1462.1019751576532</v>
      </c>
      <c r="L54" s="87">
        <f t="shared" si="4"/>
        <v>16219.097210423848</v>
      </c>
      <c r="M54" s="88">
        <f t="shared" si="9"/>
        <v>76433.818310835588</v>
      </c>
      <c r="N54" s="88">
        <f t="shared" si="10"/>
        <v>394201.25831083558</v>
      </c>
      <c r="O54" s="88">
        <f t="shared" si="11"/>
        <v>35536.036988266074</v>
      </c>
      <c r="P54" s="89">
        <f t="shared" si="5"/>
        <v>0.94286424431707427</v>
      </c>
      <c r="Q54" s="240">
        <v>7141.7125621680461</v>
      </c>
      <c r="R54" s="92">
        <f t="shared" si="12"/>
        <v>2.6148609810443382E-2</v>
      </c>
      <c r="S54" s="93">
        <f t="shared" si="12"/>
        <v>1.3845556974890507E-2</v>
      </c>
      <c r="T54" s="91">
        <v>11093</v>
      </c>
      <c r="U54" s="190">
        <v>309670</v>
      </c>
      <c r="V54" s="190">
        <v>28254.56204379562</v>
      </c>
      <c r="W54" s="196"/>
      <c r="X54" s="88">
        <v>0</v>
      </c>
      <c r="Y54" s="88">
        <f t="shared" si="13"/>
        <v>0</v>
      </c>
      <c r="Z54" s="1"/>
      <c r="AA54" s="1"/>
    </row>
    <row r="55" spans="2:27">
      <c r="B55" s="206">
        <v>1578</v>
      </c>
      <c r="C55" t="s">
        <v>83</v>
      </c>
      <c r="D55" s="190">
        <v>86646.599000000002</v>
      </c>
      <c r="E55" s="85">
        <f t="shared" si="6"/>
        <v>34769.903290529699</v>
      </c>
      <c r="F55" s="86">
        <f t="shared" si="0"/>
        <v>0.92253670835124379</v>
      </c>
      <c r="G55" s="187">
        <f t="shared" si="1"/>
        <v>1753.6881618411774</v>
      </c>
      <c r="H55" s="187">
        <f t="shared" si="7"/>
        <v>4370.1908993082143</v>
      </c>
      <c r="I55" s="187">
        <f t="shared" si="2"/>
        <v>0</v>
      </c>
      <c r="J55" s="87">
        <f t="shared" si="3"/>
        <v>0</v>
      </c>
      <c r="K55" s="187">
        <f t="shared" si="8"/>
        <v>-385.08707899506982</v>
      </c>
      <c r="L55" s="87">
        <f t="shared" si="4"/>
        <v>-959.63700085571395</v>
      </c>
      <c r="M55" s="88">
        <f t="shared" si="9"/>
        <v>3410.5538984525001</v>
      </c>
      <c r="N55" s="88">
        <f t="shared" si="10"/>
        <v>90057.152898452507</v>
      </c>
      <c r="O55" s="88">
        <f t="shared" si="11"/>
        <v>36138.504373375799</v>
      </c>
      <c r="P55" s="89">
        <f t="shared" si="5"/>
        <v>0.95884928384117007</v>
      </c>
      <c r="Q55" s="240">
        <v>-177.86639911782868</v>
      </c>
      <c r="R55" s="92">
        <f t="shared" si="12"/>
        <v>-6.4944561017279308E-3</v>
      </c>
      <c r="S55" s="92">
        <f t="shared" si="12"/>
        <v>-5.6971001274915703E-3</v>
      </c>
      <c r="T55" s="91">
        <v>2492</v>
      </c>
      <c r="U55" s="190">
        <v>87213</v>
      </c>
      <c r="V55" s="190">
        <v>34969.125902165193</v>
      </c>
      <c r="W55" s="196"/>
      <c r="X55" s="88">
        <v>0</v>
      </c>
      <c r="Y55" s="88">
        <f t="shared" si="13"/>
        <v>0</v>
      </c>
      <c r="Z55" s="1"/>
      <c r="AA55" s="1"/>
    </row>
    <row r="56" spans="2:27">
      <c r="B56" s="206">
        <v>1579</v>
      </c>
      <c r="C56" t="s">
        <v>84</v>
      </c>
      <c r="D56" s="190">
        <v>419298.24099999998</v>
      </c>
      <c r="E56" s="85">
        <f t="shared" si="6"/>
        <v>31204.751134925951</v>
      </c>
      <c r="F56" s="86">
        <f t="shared" si="0"/>
        <v>0.82794387307873829</v>
      </c>
      <c r="G56" s="187">
        <f t="shared" si="1"/>
        <v>3892.7794552034261</v>
      </c>
      <c r="H56" s="187">
        <f t="shared" si="7"/>
        <v>52307.277539568437</v>
      </c>
      <c r="I56" s="187">
        <f t="shared" si="2"/>
        <v>951.54292425939013</v>
      </c>
      <c r="J56" s="87">
        <f t="shared" si="3"/>
        <v>12785.882273273424</v>
      </c>
      <c r="K56" s="187">
        <f t="shared" si="8"/>
        <v>566.45584526432026</v>
      </c>
      <c r="L56" s="87">
        <f t="shared" si="4"/>
        <v>7611.4671928166708</v>
      </c>
      <c r="M56" s="88">
        <f t="shared" si="9"/>
        <v>59918.744732385108</v>
      </c>
      <c r="N56" s="88">
        <f t="shared" si="10"/>
        <v>479216.98573238507</v>
      </c>
      <c r="O56" s="88">
        <f t="shared" si="11"/>
        <v>35663.986435393694</v>
      </c>
      <c r="P56" s="89">
        <f t="shared" si="5"/>
        <v>0.94625907865993031</v>
      </c>
      <c r="Q56" s="240">
        <v>-480.3577853238894</v>
      </c>
      <c r="R56" s="92">
        <f t="shared" si="12"/>
        <v>5.8497147372300683E-2</v>
      </c>
      <c r="S56" s="92">
        <f t="shared" si="12"/>
        <v>5.09347654308153E-2</v>
      </c>
      <c r="T56" s="91">
        <v>13437</v>
      </c>
      <c r="U56" s="190">
        <v>396126</v>
      </c>
      <c r="V56" s="190">
        <v>29692.376883292105</v>
      </c>
      <c r="W56" s="196"/>
      <c r="X56" s="88">
        <v>0</v>
      </c>
      <c r="Y56" s="88">
        <f t="shared" si="13"/>
        <v>0</v>
      </c>
      <c r="Z56" s="1"/>
      <c r="AA56" s="1"/>
    </row>
    <row r="57" spans="2:27">
      <c r="B57" s="206">
        <v>1580</v>
      </c>
      <c r="C57" s="228" t="s">
        <v>85</v>
      </c>
      <c r="D57" s="190">
        <v>297172.45319911337</v>
      </c>
      <c r="E57" s="85">
        <f t="shared" si="6"/>
        <v>31759.373004073248</v>
      </c>
      <c r="F57" s="86">
        <f t="shared" si="0"/>
        <v>0.84265944560327055</v>
      </c>
      <c r="G57" s="187">
        <f t="shared" si="1"/>
        <v>3560.0063337150482</v>
      </c>
      <c r="H57" s="187">
        <f t="shared" si="7"/>
        <v>33310.97926457171</v>
      </c>
      <c r="I57" s="187">
        <f t="shared" si="2"/>
        <v>757.42527005783631</v>
      </c>
      <c r="J57" s="87">
        <f t="shared" si="3"/>
        <v>7087.2282519311748</v>
      </c>
      <c r="K57" s="187">
        <f t="shared" si="8"/>
        <v>372.3381910627665</v>
      </c>
      <c r="L57" s="87">
        <f t="shared" si="4"/>
        <v>3483.968453774306</v>
      </c>
      <c r="M57" s="88">
        <f t="shared" si="9"/>
        <v>36794.947718346019</v>
      </c>
      <c r="N57" s="88">
        <f t="shared" si="10"/>
        <v>333967.4009174594</v>
      </c>
      <c r="O57" s="88">
        <f t="shared" si="11"/>
        <v>35691.717528851063</v>
      </c>
      <c r="P57" s="89">
        <f t="shared" si="5"/>
        <v>0.94699485728615707</v>
      </c>
      <c r="Q57" s="240">
        <v>12907.329349651114</v>
      </c>
      <c r="R57" s="92"/>
      <c r="S57" s="92"/>
      <c r="T57" s="91">
        <v>9357</v>
      </c>
      <c r="U57" s="190">
        <v>0</v>
      </c>
      <c r="V57" s="190">
        <v>0</v>
      </c>
      <c r="W57" s="196"/>
      <c r="X57" s="88">
        <v>0</v>
      </c>
      <c r="Y57" s="88">
        <f t="shared" si="13"/>
        <v>0</v>
      </c>
      <c r="Z57" s="1"/>
      <c r="AA57" s="1"/>
    </row>
    <row r="58" spans="2:27">
      <c r="B58" s="206">
        <v>1804</v>
      </c>
      <c r="C58" t="s">
        <v>86</v>
      </c>
      <c r="D58" s="190">
        <v>1918712.7649999999</v>
      </c>
      <c r="E58" s="85">
        <f t="shared" si="6"/>
        <v>35722.236464849564</v>
      </c>
      <c r="F58" s="86">
        <f t="shared" si="0"/>
        <v>0.94780460468531369</v>
      </c>
      <c r="G58" s="187">
        <f t="shared" si="1"/>
        <v>1182.2882572492583</v>
      </c>
      <c r="H58" s="187">
        <f t="shared" si="7"/>
        <v>63503.066873372161</v>
      </c>
      <c r="I58" s="187">
        <f t="shared" si="2"/>
        <v>0</v>
      </c>
      <c r="J58" s="87">
        <f t="shared" si="3"/>
        <v>0</v>
      </c>
      <c r="K58" s="187">
        <f t="shared" si="8"/>
        <v>-385.08707899506982</v>
      </c>
      <c r="L58" s="87">
        <f t="shared" si="4"/>
        <v>-20683.797186983189</v>
      </c>
      <c r="M58" s="88">
        <f t="shared" si="9"/>
        <v>42819.269686388972</v>
      </c>
      <c r="N58" s="88">
        <f t="shared" si="10"/>
        <v>1961532.0346863889</v>
      </c>
      <c r="O58" s="88">
        <f t="shared" si="11"/>
        <v>36519.43764310376</v>
      </c>
      <c r="P58" s="89">
        <f t="shared" si="5"/>
        <v>0.96895644237479839</v>
      </c>
      <c r="Q58" s="240">
        <v>4457.2538954189949</v>
      </c>
      <c r="R58" s="92">
        <f t="shared" si="12"/>
        <v>2.4163940402777077E-2</v>
      </c>
      <c r="S58" s="92">
        <f t="shared" si="12"/>
        <v>1.5526275355814398E-2</v>
      </c>
      <c r="T58" s="91">
        <v>53712</v>
      </c>
      <c r="U58" s="190">
        <v>1873443</v>
      </c>
      <c r="V58" s="190">
        <v>35176.082915563566</v>
      </c>
      <c r="W58" s="196"/>
      <c r="X58" s="88">
        <v>0</v>
      </c>
      <c r="Y58" s="88">
        <f t="shared" si="13"/>
        <v>0</v>
      </c>
      <c r="Z58" s="1"/>
      <c r="AA58" s="1"/>
    </row>
    <row r="59" spans="2:27">
      <c r="B59" s="206">
        <v>1806</v>
      </c>
      <c r="C59" t="s">
        <v>87</v>
      </c>
      <c r="D59" s="190">
        <v>733006.73499999999</v>
      </c>
      <c r="E59" s="85">
        <f t="shared" si="6"/>
        <v>33966.947868396666</v>
      </c>
      <c r="F59" s="86">
        <f t="shared" si="0"/>
        <v>0.90123219548280709</v>
      </c>
      <c r="G59" s="187">
        <f t="shared" si="1"/>
        <v>2235.4614151209971</v>
      </c>
      <c r="H59" s="187">
        <f t="shared" si="7"/>
        <v>48241.257338311123</v>
      </c>
      <c r="I59" s="187">
        <f t="shared" si="2"/>
        <v>0</v>
      </c>
      <c r="J59" s="87">
        <f t="shared" si="3"/>
        <v>0</v>
      </c>
      <c r="K59" s="187">
        <f t="shared" si="8"/>
        <v>-385.08707899506982</v>
      </c>
      <c r="L59" s="87">
        <f t="shared" si="4"/>
        <v>-8310.179164713607</v>
      </c>
      <c r="M59" s="88">
        <f t="shared" si="9"/>
        <v>39931.078173597518</v>
      </c>
      <c r="N59" s="88">
        <f t="shared" si="10"/>
        <v>772937.81317359745</v>
      </c>
      <c r="O59" s="88">
        <f t="shared" si="11"/>
        <v>35817.322204522592</v>
      </c>
      <c r="P59" s="89">
        <f t="shared" si="5"/>
        <v>0.95032747869379552</v>
      </c>
      <c r="Q59" s="240">
        <v>-11881.075545999694</v>
      </c>
      <c r="R59" s="92">
        <f t="shared" si="12"/>
        <v>5.3489973253385704E-2</v>
      </c>
      <c r="S59" s="92">
        <f t="shared" si="12"/>
        <v>5.0316810683345488E-2</v>
      </c>
      <c r="T59" s="91">
        <v>21580</v>
      </c>
      <c r="U59" s="190">
        <v>695789</v>
      </c>
      <c r="V59" s="190">
        <v>32339.716476876598</v>
      </c>
      <c r="W59" s="196"/>
      <c r="X59" s="88">
        <v>0</v>
      </c>
      <c r="Y59" s="88">
        <f t="shared" si="13"/>
        <v>0</v>
      </c>
      <c r="Z59" s="1"/>
      <c r="AA59" s="1"/>
    </row>
    <row r="60" spans="2:27">
      <c r="B60" s="206">
        <v>1811</v>
      </c>
      <c r="C60" t="s">
        <v>88</v>
      </c>
      <c r="D60" s="190">
        <v>43812.052000000003</v>
      </c>
      <c r="E60" s="85">
        <f t="shared" si="6"/>
        <v>31316.691922802005</v>
      </c>
      <c r="F60" s="86">
        <f t="shared" si="0"/>
        <v>0.83091395571355386</v>
      </c>
      <c r="G60" s="187">
        <f t="shared" si="1"/>
        <v>3825.6149824777935</v>
      </c>
      <c r="H60" s="187">
        <f t="shared" si="7"/>
        <v>5352.0353604864331</v>
      </c>
      <c r="I60" s="187">
        <f t="shared" si="2"/>
        <v>912.3636485027713</v>
      </c>
      <c r="J60" s="87">
        <f t="shared" si="3"/>
        <v>1276.3967442553769</v>
      </c>
      <c r="K60" s="187">
        <f t="shared" si="8"/>
        <v>527.27656950770142</v>
      </c>
      <c r="L60" s="87">
        <f t="shared" si="4"/>
        <v>737.65992074127428</v>
      </c>
      <c r="M60" s="88">
        <f t="shared" si="9"/>
        <v>6089.6952812277077</v>
      </c>
      <c r="N60" s="88">
        <f t="shared" si="10"/>
        <v>49901.747281227712</v>
      </c>
      <c r="O60" s="88">
        <f t="shared" si="11"/>
        <v>35669.583474787498</v>
      </c>
      <c r="P60" s="89">
        <f t="shared" si="5"/>
        <v>0.94640758279167114</v>
      </c>
      <c r="Q60" s="240">
        <v>1718.1111285020352</v>
      </c>
      <c r="R60" s="92">
        <f t="shared" si="12"/>
        <v>-6.7789012298395609E-2</v>
      </c>
      <c r="S60" s="92">
        <f t="shared" si="12"/>
        <v>-7.3119739890684932E-2</v>
      </c>
      <c r="T60" s="91">
        <v>1399</v>
      </c>
      <c r="U60" s="190">
        <v>46998</v>
      </c>
      <c r="V60" s="190">
        <v>33787.203450754852</v>
      </c>
      <c r="W60" s="196"/>
      <c r="X60" s="88">
        <v>0</v>
      </c>
      <c r="Y60" s="88">
        <f t="shared" si="13"/>
        <v>0</v>
      </c>
      <c r="Z60" s="1"/>
      <c r="AA60" s="1"/>
    </row>
    <row r="61" spans="2:27">
      <c r="B61" s="206">
        <v>1812</v>
      </c>
      <c r="C61" t="s">
        <v>89</v>
      </c>
      <c r="D61" s="190">
        <v>53035.493999999999</v>
      </c>
      <c r="E61" s="85">
        <f t="shared" si="6"/>
        <v>26839.824898785424</v>
      </c>
      <c r="F61" s="86">
        <f t="shared" si="0"/>
        <v>0.71213093427249641</v>
      </c>
      <c r="G61" s="187">
        <f t="shared" si="1"/>
        <v>6511.7351968877419</v>
      </c>
      <c r="H61" s="187">
        <f t="shared" si="7"/>
        <v>12867.188749050178</v>
      </c>
      <c r="I61" s="187">
        <f t="shared" si="2"/>
        <v>2479.2671069085745</v>
      </c>
      <c r="J61" s="87">
        <f t="shared" si="3"/>
        <v>4899.0318032513433</v>
      </c>
      <c r="K61" s="187">
        <f t="shared" si="8"/>
        <v>2094.1800279135045</v>
      </c>
      <c r="L61" s="87">
        <f t="shared" si="4"/>
        <v>4138.099735157085</v>
      </c>
      <c r="M61" s="88">
        <f t="shared" si="9"/>
        <v>17005.288484207264</v>
      </c>
      <c r="N61" s="88">
        <f t="shared" si="10"/>
        <v>70040.782484207259</v>
      </c>
      <c r="O61" s="88">
        <f t="shared" si="11"/>
        <v>35445.740123586664</v>
      </c>
      <c r="P61" s="89">
        <f t="shared" si="5"/>
        <v>0.94046843171961814</v>
      </c>
      <c r="Q61" s="240">
        <v>5256.7243572337647</v>
      </c>
      <c r="R61" s="92">
        <f t="shared" si="12"/>
        <v>-5.9937713809667323E-2</v>
      </c>
      <c r="S61" s="92">
        <f t="shared" si="12"/>
        <v>-6.2792153949921353E-2</v>
      </c>
      <c r="T61" s="91">
        <v>1976</v>
      </c>
      <c r="U61" s="190">
        <v>56417</v>
      </c>
      <c r="V61" s="190">
        <v>28638.071065989847</v>
      </c>
      <c r="W61" s="196"/>
      <c r="X61" s="88">
        <v>0</v>
      </c>
      <c r="Y61" s="88">
        <f t="shared" si="13"/>
        <v>0</v>
      </c>
      <c r="Z61" s="1"/>
      <c r="AA61" s="1"/>
    </row>
    <row r="62" spans="2:27">
      <c r="B62" s="206">
        <v>1813</v>
      </c>
      <c r="C62" t="s">
        <v>90</v>
      </c>
      <c r="D62" s="190">
        <v>227397.97399999999</v>
      </c>
      <c r="E62" s="85">
        <f t="shared" si="6"/>
        <v>29056.73064145157</v>
      </c>
      <c r="F62" s="86">
        <f t="shared" si="0"/>
        <v>0.77095125682200549</v>
      </c>
      <c r="G62" s="187">
        <f t="shared" si="1"/>
        <v>5181.5917512880551</v>
      </c>
      <c r="H62" s="187">
        <f t="shared" si="7"/>
        <v>40551.137045580319</v>
      </c>
      <c r="I62" s="187">
        <f t="shared" si="2"/>
        <v>1703.3500969754236</v>
      </c>
      <c r="J62" s="87">
        <f t="shared" si="3"/>
        <v>13330.417858929666</v>
      </c>
      <c r="K62" s="187">
        <f t="shared" si="8"/>
        <v>1318.2630179803539</v>
      </c>
      <c r="L62" s="87">
        <f t="shared" si="4"/>
        <v>10316.726378714249</v>
      </c>
      <c r="M62" s="88">
        <f t="shared" si="9"/>
        <v>50867.86342429457</v>
      </c>
      <c r="N62" s="88">
        <f t="shared" si="10"/>
        <v>278265.83742429456</v>
      </c>
      <c r="O62" s="88">
        <f t="shared" si="11"/>
        <v>35556.585410719985</v>
      </c>
      <c r="P62" s="89">
        <f t="shared" si="5"/>
        <v>0.94340944784709402</v>
      </c>
      <c r="Q62" s="240">
        <v>31207.549289175811</v>
      </c>
      <c r="R62" s="92">
        <f t="shared" si="12"/>
        <v>-0.1566139119146964</v>
      </c>
      <c r="S62" s="92">
        <f t="shared" si="12"/>
        <v>-0.16081683261944046</v>
      </c>
      <c r="T62" s="91">
        <v>7826</v>
      </c>
      <c r="U62" s="190">
        <v>269625</v>
      </c>
      <c r="V62" s="190">
        <v>34625.016052395018</v>
      </c>
      <c r="W62" s="196"/>
      <c r="X62" s="88">
        <v>0</v>
      </c>
      <c r="Y62" s="88">
        <f t="shared" si="13"/>
        <v>0</v>
      </c>
      <c r="Z62" s="1"/>
      <c r="AA62" s="1"/>
    </row>
    <row r="63" spans="2:27">
      <c r="B63" s="206">
        <v>1815</v>
      </c>
      <c r="C63" t="s">
        <v>91</v>
      </c>
      <c r="D63" s="190">
        <v>28422.671999999999</v>
      </c>
      <c r="E63" s="85">
        <f t="shared" si="6"/>
        <v>23528.701986754968</v>
      </c>
      <c r="F63" s="86">
        <f t="shared" si="0"/>
        <v>0.62427816095049082</v>
      </c>
      <c r="G63" s="187">
        <f t="shared" si="1"/>
        <v>8498.408944106015</v>
      </c>
      <c r="H63" s="187">
        <f t="shared" si="7"/>
        <v>10266.078004480065</v>
      </c>
      <c r="I63" s="187">
        <f t="shared" si="2"/>
        <v>3638.1601261192341</v>
      </c>
      <c r="J63" s="87">
        <f t="shared" si="3"/>
        <v>4394.8974323520342</v>
      </c>
      <c r="K63" s="187">
        <f t="shared" si="8"/>
        <v>3253.0730471241641</v>
      </c>
      <c r="L63" s="87">
        <f t="shared" si="4"/>
        <v>3929.71224092599</v>
      </c>
      <c r="M63" s="88">
        <f t="shared" si="9"/>
        <v>14195.790245406055</v>
      </c>
      <c r="N63" s="88">
        <f t="shared" si="10"/>
        <v>42618.462245406052</v>
      </c>
      <c r="O63" s="88">
        <f t="shared" si="11"/>
        <v>35280.183977985136</v>
      </c>
      <c r="P63" s="89">
        <f t="shared" si="5"/>
        <v>0.93607579305351774</v>
      </c>
      <c r="Q63" s="240">
        <v>6927.2389388352103</v>
      </c>
      <c r="R63" s="92">
        <f t="shared" si="12"/>
        <v>-0.23358036942159907</v>
      </c>
      <c r="S63" s="92">
        <f t="shared" si="12"/>
        <v>-0.22660138271931224</v>
      </c>
      <c r="T63" s="91">
        <v>1208</v>
      </c>
      <c r="U63" s="190">
        <v>37085</v>
      </c>
      <c r="V63" s="190">
        <v>30422.477440525021</v>
      </c>
      <c r="W63" s="196"/>
      <c r="X63" s="88">
        <v>0</v>
      </c>
      <c r="Y63" s="88">
        <f t="shared" si="13"/>
        <v>0</v>
      </c>
      <c r="Z63" s="1"/>
      <c r="AA63" s="1"/>
    </row>
    <row r="64" spans="2:27">
      <c r="B64" s="206">
        <v>1816</v>
      </c>
      <c r="C64" t="s">
        <v>92</v>
      </c>
      <c r="D64" s="190">
        <v>11431.593000000001</v>
      </c>
      <c r="E64" s="85">
        <f t="shared" si="6"/>
        <v>23815.818750000002</v>
      </c>
      <c r="F64" s="86">
        <f t="shared" si="0"/>
        <v>0.63189612156036923</v>
      </c>
      <c r="G64" s="187">
        <f t="shared" si="1"/>
        <v>8326.1388861589949</v>
      </c>
      <c r="H64" s="187">
        <f t="shared" si="7"/>
        <v>3996.5466653563176</v>
      </c>
      <c r="I64" s="187">
        <f t="shared" si="2"/>
        <v>3537.669258983472</v>
      </c>
      <c r="J64" s="87">
        <f t="shared" si="3"/>
        <v>1698.0812443120665</v>
      </c>
      <c r="K64" s="187">
        <f t="shared" si="8"/>
        <v>3152.582179988402</v>
      </c>
      <c r="L64" s="87">
        <f t="shared" si="4"/>
        <v>1513.2394463944331</v>
      </c>
      <c r="M64" s="88">
        <f t="shared" si="9"/>
        <v>5509.7861117507509</v>
      </c>
      <c r="N64" s="88">
        <f t="shared" si="10"/>
        <v>16941.37911175075</v>
      </c>
      <c r="O64" s="88">
        <f t="shared" si="11"/>
        <v>35294.5398161474</v>
      </c>
      <c r="P64" s="89">
        <f t="shared" si="5"/>
        <v>0.93645669108401197</v>
      </c>
      <c r="Q64" s="240">
        <v>2250.2356677490911</v>
      </c>
      <c r="R64" s="92">
        <f t="shared" si="12"/>
        <v>-0.15515534698100653</v>
      </c>
      <c r="S64" s="92">
        <f t="shared" si="12"/>
        <v>-0.20091776568620198</v>
      </c>
      <c r="T64" s="91">
        <v>480</v>
      </c>
      <c r="U64" s="190">
        <v>13531</v>
      </c>
      <c r="V64" s="190">
        <v>29803.964757709251</v>
      </c>
      <c r="W64" s="196"/>
      <c r="X64" s="88">
        <v>0</v>
      </c>
      <c r="Y64" s="88">
        <f t="shared" si="13"/>
        <v>0</v>
      </c>
      <c r="Z64" s="1"/>
      <c r="AA64" s="1"/>
    </row>
    <row r="65" spans="2:27">
      <c r="B65" s="206">
        <v>1818</v>
      </c>
      <c r="C65" t="s">
        <v>64</v>
      </c>
      <c r="D65" s="190">
        <v>68580.264999999999</v>
      </c>
      <c r="E65" s="85">
        <f t="shared" si="6"/>
        <v>37231.414223669919</v>
      </c>
      <c r="F65" s="86">
        <f t="shared" si="0"/>
        <v>0.98784704801066658</v>
      </c>
      <c r="G65" s="187">
        <f t="shared" si="1"/>
        <v>276.7816019570455</v>
      </c>
      <c r="H65" s="187">
        <f t="shared" si="7"/>
        <v>509.83171080487779</v>
      </c>
      <c r="I65" s="187">
        <f t="shared" si="2"/>
        <v>0</v>
      </c>
      <c r="J65" s="87">
        <f t="shared" si="3"/>
        <v>0</v>
      </c>
      <c r="K65" s="187">
        <f t="shared" si="8"/>
        <v>-385.08707899506982</v>
      </c>
      <c r="L65" s="87">
        <f t="shared" si="4"/>
        <v>-709.33039950891862</v>
      </c>
      <c r="M65" s="88">
        <f t="shared" si="9"/>
        <v>-199.49868870404083</v>
      </c>
      <c r="N65" s="88">
        <f t="shared" si="10"/>
        <v>68380.766311295956</v>
      </c>
      <c r="O65" s="88">
        <f t="shared" si="11"/>
        <v>37123.1087466319</v>
      </c>
      <c r="P65" s="89">
        <f t="shared" si="5"/>
        <v>0.98497341970493957</v>
      </c>
      <c r="Q65" s="240">
        <v>-1169.4530251906115</v>
      </c>
      <c r="R65" s="92">
        <f t="shared" si="12"/>
        <v>0.11703339034123299</v>
      </c>
      <c r="S65" s="92">
        <f t="shared" si="12"/>
        <v>0.11521411771852737</v>
      </c>
      <c r="T65" s="91">
        <v>1842</v>
      </c>
      <c r="U65" s="190">
        <v>61395</v>
      </c>
      <c r="V65" s="190">
        <v>33384.991843393145</v>
      </c>
      <c r="W65" s="196"/>
      <c r="X65" s="88">
        <v>0</v>
      </c>
      <c r="Y65" s="88">
        <f t="shared" si="13"/>
        <v>0</v>
      </c>
      <c r="Z65" s="1"/>
      <c r="AA65" s="1"/>
    </row>
    <row r="66" spans="2:27">
      <c r="B66" s="206">
        <v>1820</v>
      </c>
      <c r="C66" t="s">
        <v>93</v>
      </c>
      <c r="D66" s="190">
        <v>234802.05499999999</v>
      </c>
      <c r="E66" s="85">
        <f t="shared" si="6"/>
        <v>31640.217625656918</v>
      </c>
      <c r="F66" s="86">
        <f t="shared" si="0"/>
        <v>0.83949794096323638</v>
      </c>
      <c r="G66" s="187">
        <f t="shared" si="1"/>
        <v>3631.4995607648457</v>
      </c>
      <c r="H66" s="187">
        <f t="shared" si="7"/>
        <v>26949.358240435922</v>
      </c>
      <c r="I66" s="187">
        <f t="shared" si="2"/>
        <v>799.12965250355171</v>
      </c>
      <c r="J66" s="87">
        <f t="shared" si="3"/>
        <v>5930.3411512288576</v>
      </c>
      <c r="K66" s="187">
        <f t="shared" si="8"/>
        <v>414.04257350848189</v>
      </c>
      <c r="L66" s="87">
        <f t="shared" si="4"/>
        <v>3072.6099380064438</v>
      </c>
      <c r="M66" s="88">
        <f t="shared" si="9"/>
        <v>30021.968178442366</v>
      </c>
      <c r="N66" s="88">
        <f t="shared" si="10"/>
        <v>264824.02317844238</v>
      </c>
      <c r="O66" s="88">
        <f t="shared" si="11"/>
        <v>35685.759759930246</v>
      </c>
      <c r="P66" s="89">
        <f t="shared" si="5"/>
        <v>0.94683678205415533</v>
      </c>
      <c r="Q66" s="240">
        <v>-593.12882111249564</v>
      </c>
      <c r="R66" s="92">
        <f t="shared" si="12"/>
        <v>8.3030313513314025E-2</v>
      </c>
      <c r="S66" s="92">
        <f t="shared" si="12"/>
        <v>6.5371417416411851E-2</v>
      </c>
      <c r="T66" s="91">
        <v>7421</v>
      </c>
      <c r="U66" s="190">
        <v>216801</v>
      </c>
      <c r="V66" s="190">
        <v>29698.767123287671</v>
      </c>
      <c r="W66" s="196"/>
      <c r="X66" s="88">
        <v>0</v>
      </c>
      <c r="Y66" s="88">
        <f t="shared" si="13"/>
        <v>0</v>
      </c>
      <c r="Z66" s="1"/>
      <c r="AA66" s="1"/>
    </row>
    <row r="67" spans="2:27">
      <c r="B67" s="206">
        <v>1822</v>
      </c>
      <c r="C67" t="s">
        <v>94</v>
      </c>
      <c r="D67" s="190">
        <v>64191.381000000001</v>
      </c>
      <c r="E67" s="85">
        <f t="shared" si="6"/>
        <v>27292.25382653061</v>
      </c>
      <c r="F67" s="86">
        <f t="shared" si="0"/>
        <v>0.72413506009008555</v>
      </c>
      <c r="G67" s="187">
        <f t="shared" si="1"/>
        <v>6240.2778402406302</v>
      </c>
      <c r="H67" s="187">
        <f t="shared" si="7"/>
        <v>14677.133480245962</v>
      </c>
      <c r="I67" s="187">
        <f t="shared" si="2"/>
        <v>2320.9169821977594</v>
      </c>
      <c r="J67" s="87">
        <f t="shared" si="3"/>
        <v>5458.7967421291305</v>
      </c>
      <c r="K67" s="187">
        <f t="shared" si="8"/>
        <v>1935.8299032026896</v>
      </c>
      <c r="L67" s="87">
        <f t="shared" si="4"/>
        <v>4553.0719323327266</v>
      </c>
      <c r="M67" s="88">
        <f t="shared" si="9"/>
        <v>19230.205412578689</v>
      </c>
      <c r="N67" s="88">
        <f t="shared" si="10"/>
        <v>83421.58641257869</v>
      </c>
      <c r="O67" s="88">
        <f t="shared" si="11"/>
        <v>35468.361569973938</v>
      </c>
      <c r="P67" s="89">
        <f t="shared" si="5"/>
        <v>0.941068638010498</v>
      </c>
      <c r="Q67" s="240">
        <v>969.83097197055031</v>
      </c>
      <c r="R67" s="92">
        <f t="shared" si="12"/>
        <v>6.8858748501398712E-2</v>
      </c>
      <c r="S67" s="92">
        <f t="shared" si="12"/>
        <v>3.1594115262829396E-2</v>
      </c>
      <c r="T67" s="91">
        <v>2352</v>
      </c>
      <c r="U67" s="190">
        <v>60056</v>
      </c>
      <c r="V67" s="190">
        <v>26456.387665198239</v>
      </c>
      <c r="W67" s="196"/>
      <c r="X67" s="88">
        <v>0</v>
      </c>
      <c r="Y67" s="88">
        <f t="shared" si="13"/>
        <v>0</v>
      </c>
      <c r="Z67" s="1"/>
      <c r="AA67" s="1"/>
    </row>
    <row r="68" spans="2:27">
      <c r="B68" s="206">
        <v>1824</v>
      </c>
      <c r="C68" t="s">
        <v>95</v>
      </c>
      <c r="D68" s="190">
        <v>421353.70500000002</v>
      </c>
      <c r="E68" s="85">
        <f t="shared" si="6"/>
        <v>31283.221100304403</v>
      </c>
      <c r="F68" s="86">
        <f t="shared" si="0"/>
        <v>0.83002588702510405</v>
      </c>
      <c r="G68" s="187">
        <f t="shared" si="1"/>
        <v>3845.6974759763548</v>
      </c>
      <c r="H68" s="187">
        <f t="shared" si="7"/>
        <v>51797.699303925525</v>
      </c>
      <c r="I68" s="187">
        <f t="shared" si="2"/>
        <v>924.07843637693202</v>
      </c>
      <c r="J68" s="87">
        <f t="shared" si="3"/>
        <v>12446.412459560897</v>
      </c>
      <c r="K68" s="187">
        <f t="shared" si="8"/>
        <v>538.99135738186214</v>
      </c>
      <c r="L68" s="87">
        <f t="shared" si="4"/>
        <v>7259.6745925763016</v>
      </c>
      <c r="M68" s="88">
        <f t="shared" si="9"/>
        <v>59057.373896501827</v>
      </c>
      <c r="N68" s="88">
        <f t="shared" si="10"/>
        <v>480411.07889650186</v>
      </c>
      <c r="O68" s="88">
        <f t="shared" si="11"/>
        <v>35667.909933662624</v>
      </c>
      <c r="P68" s="89">
        <f t="shared" si="5"/>
        <v>0.94636317935724878</v>
      </c>
      <c r="Q68" s="240">
        <v>2144.3274925261067</v>
      </c>
      <c r="R68" s="92">
        <f t="shared" si="12"/>
        <v>4.6178706657893795E-2</v>
      </c>
      <c r="S68" s="92">
        <f t="shared" si="12"/>
        <v>3.6314225572025995E-2</v>
      </c>
      <c r="T68" s="91">
        <v>13469</v>
      </c>
      <c r="U68" s="190">
        <v>402755</v>
      </c>
      <c r="V68" s="190">
        <v>30187.003447758958</v>
      </c>
      <c r="W68" s="196"/>
      <c r="X68" s="88">
        <v>0</v>
      </c>
      <c r="Y68" s="88">
        <f t="shared" si="13"/>
        <v>0</v>
      </c>
      <c r="Z68" s="1"/>
      <c r="AA68" s="1"/>
    </row>
    <row r="69" spans="2:27">
      <c r="B69" s="206">
        <v>1825</v>
      </c>
      <c r="C69" t="s">
        <v>96</v>
      </c>
      <c r="D69" s="190">
        <v>43234.932000000001</v>
      </c>
      <c r="E69" s="85">
        <f t="shared" si="6"/>
        <v>29879.013130615069</v>
      </c>
      <c r="F69" s="86">
        <f t="shared" si="0"/>
        <v>0.79276856745842528</v>
      </c>
      <c r="G69" s="187">
        <f t="shared" si="1"/>
        <v>4688.2222577899556</v>
      </c>
      <c r="H69" s="187">
        <f t="shared" si="7"/>
        <v>6783.8576070220661</v>
      </c>
      <c r="I69" s="187">
        <f t="shared" si="2"/>
        <v>1415.5512257681989</v>
      </c>
      <c r="J69" s="87">
        <f t="shared" si="3"/>
        <v>2048.302623686584</v>
      </c>
      <c r="K69" s="187">
        <f t="shared" si="8"/>
        <v>1030.4641467731292</v>
      </c>
      <c r="L69" s="87">
        <f t="shared" si="4"/>
        <v>1491.0816203807181</v>
      </c>
      <c r="M69" s="88">
        <f t="shared" si="9"/>
        <v>8274.939227402785</v>
      </c>
      <c r="N69" s="88">
        <f t="shared" si="10"/>
        <v>51509.871227402786</v>
      </c>
      <c r="O69" s="88">
        <f t="shared" si="11"/>
        <v>35597.699535178152</v>
      </c>
      <c r="P69" s="89">
        <f t="shared" si="5"/>
        <v>0.94450031337891471</v>
      </c>
      <c r="Q69" s="240">
        <v>-159.09085472305196</v>
      </c>
      <c r="R69" s="92">
        <f t="shared" si="12"/>
        <v>0.10034948590043777</v>
      </c>
      <c r="S69" s="92">
        <f t="shared" si="12"/>
        <v>0.10567253109829773</v>
      </c>
      <c r="T69" s="91">
        <v>1447</v>
      </c>
      <c r="U69" s="190">
        <v>39292</v>
      </c>
      <c r="V69" s="190">
        <v>27023.38376891334</v>
      </c>
      <c r="W69" s="196"/>
      <c r="X69" s="88">
        <v>0</v>
      </c>
      <c r="Y69" s="88">
        <f t="shared" si="13"/>
        <v>0</v>
      </c>
      <c r="Z69" s="1"/>
      <c r="AA69" s="1"/>
    </row>
    <row r="70" spans="2:27">
      <c r="B70" s="206">
        <v>1826</v>
      </c>
      <c r="C70" t="s">
        <v>97</v>
      </c>
      <c r="D70" s="190">
        <v>35811.444000000003</v>
      </c>
      <c r="E70" s="85">
        <f t="shared" si="6"/>
        <v>27890.532710280375</v>
      </c>
      <c r="F70" s="86">
        <f t="shared" si="0"/>
        <v>0.7400089676899636</v>
      </c>
      <c r="G70" s="187">
        <f t="shared" si="1"/>
        <v>5881.3105099907716</v>
      </c>
      <c r="H70" s="187">
        <f t="shared" si="7"/>
        <v>7551.6026948281506</v>
      </c>
      <c r="I70" s="187">
        <f t="shared" si="2"/>
        <v>2111.5193728853419</v>
      </c>
      <c r="J70" s="87">
        <f t="shared" si="3"/>
        <v>2711.1908747847788</v>
      </c>
      <c r="K70" s="187">
        <f t="shared" si="8"/>
        <v>1726.4322938902721</v>
      </c>
      <c r="L70" s="87">
        <f t="shared" si="4"/>
        <v>2216.7390653551097</v>
      </c>
      <c r="M70" s="88">
        <f t="shared" si="9"/>
        <v>9768.3417601832607</v>
      </c>
      <c r="N70" s="88">
        <f t="shared" si="10"/>
        <v>45579.785760183266</v>
      </c>
      <c r="O70" s="88">
        <f t="shared" si="11"/>
        <v>35498.275514161418</v>
      </c>
      <c r="P70" s="89">
        <f t="shared" si="5"/>
        <v>0.94186233339049164</v>
      </c>
      <c r="Q70" s="240">
        <v>310.08917372881842</v>
      </c>
      <c r="R70" s="92">
        <f t="shared" si="12"/>
        <v>0.11119039344669242</v>
      </c>
      <c r="S70" s="92">
        <f t="shared" si="12"/>
        <v>0.1059979149726424</v>
      </c>
      <c r="T70" s="91">
        <v>1284</v>
      </c>
      <c r="U70" s="190">
        <v>32228</v>
      </c>
      <c r="V70" s="190">
        <v>25217.527386541471</v>
      </c>
      <c r="W70" s="196"/>
      <c r="X70" s="88">
        <v>0</v>
      </c>
      <c r="Y70" s="88">
        <f t="shared" si="13"/>
        <v>0</v>
      </c>
      <c r="Z70" s="1"/>
      <c r="AA70" s="1"/>
    </row>
    <row r="71" spans="2:27">
      <c r="B71" s="206">
        <v>1827</v>
      </c>
      <c r="C71" t="s">
        <v>98</v>
      </c>
      <c r="D71" s="190">
        <v>55213.349000000002</v>
      </c>
      <c r="E71" s="85">
        <f t="shared" si="6"/>
        <v>38691.90539593553</v>
      </c>
      <c r="F71" s="86">
        <f t="shared" ref="F71:F134" si="14">E71/E$365</f>
        <v>1.0265977085281766</v>
      </c>
      <c r="G71" s="187">
        <f t="shared" ref="G71:G134" si="15">($E$365+$Y$365-E71-Y71)*0.6</f>
        <v>-599.5131014023209</v>
      </c>
      <c r="H71" s="187">
        <f t="shared" ref="H71:H134" si="16">G71*T71/1000</f>
        <v>-855.50519570111192</v>
      </c>
      <c r="I71" s="187">
        <f t="shared" ref="I71:I134" si="17">IF(E71+Y71&lt;(E$365+Y$365)*0.9,((E$365+Y$365)*0.9-E71-Y71)*0.35,0)</f>
        <v>0</v>
      </c>
      <c r="J71" s="87">
        <f t="shared" ref="J71:J134" si="18">I71*T71/1000</f>
        <v>0</v>
      </c>
      <c r="K71" s="187">
        <f t="shared" si="8"/>
        <v>-385.08707899506982</v>
      </c>
      <c r="L71" s="87">
        <f t="shared" ref="L71:L134" si="19">K71*T71/1000</f>
        <v>-549.51926172596461</v>
      </c>
      <c r="M71" s="88">
        <f t="shared" si="9"/>
        <v>-1405.0244574270764</v>
      </c>
      <c r="N71" s="88">
        <f t="shared" si="10"/>
        <v>53808.324542572926</v>
      </c>
      <c r="O71" s="88">
        <f t="shared" si="11"/>
        <v>37707.305215538145</v>
      </c>
      <c r="P71" s="89">
        <f t="shared" ref="P71:P134" si="20">O71/O$365</f>
        <v>1.0004736839119435</v>
      </c>
      <c r="Q71" s="240">
        <v>-1205.9297910678695</v>
      </c>
      <c r="R71" s="92">
        <f t="shared" si="12"/>
        <v>5.0162602708460173E-2</v>
      </c>
      <c r="S71" s="92">
        <f t="shared" si="12"/>
        <v>2.3669362556039124E-2</v>
      </c>
      <c r="T71" s="91">
        <v>1427</v>
      </c>
      <c r="U71" s="190">
        <v>52576</v>
      </c>
      <c r="V71" s="190">
        <v>37797.268152408345</v>
      </c>
      <c r="W71" s="196"/>
      <c r="X71" s="88">
        <v>0</v>
      </c>
      <c r="Y71" s="88">
        <f t="shared" si="13"/>
        <v>0</v>
      </c>
      <c r="Z71" s="1"/>
      <c r="AA71" s="1"/>
    </row>
    <row r="72" spans="2:27">
      <c r="B72" s="206">
        <v>1828</v>
      </c>
      <c r="C72" t="s">
        <v>99</v>
      </c>
      <c r="D72" s="190">
        <v>56578.123</v>
      </c>
      <c r="E72" s="85">
        <f t="shared" ref="E72:E135" si="21">D72/T72*1000</f>
        <v>31293.209623893807</v>
      </c>
      <c r="F72" s="86">
        <f t="shared" si="14"/>
        <v>0.83029090874795619</v>
      </c>
      <c r="G72" s="187">
        <f t="shared" si="15"/>
        <v>3839.7043618227126</v>
      </c>
      <c r="H72" s="187">
        <f t="shared" si="16"/>
        <v>6942.1854861754646</v>
      </c>
      <c r="I72" s="187">
        <f t="shared" si="17"/>
        <v>920.58245312064071</v>
      </c>
      <c r="J72" s="87">
        <f t="shared" si="18"/>
        <v>1664.4130752421183</v>
      </c>
      <c r="K72" s="187">
        <f t="shared" ref="K72:K135" si="22">I72+J$367</f>
        <v>535.49537412557083</v>
      </c>
      <c r="L72" s="87">
        <f t="shared" si="19"/>
        <v>968.17563641903212</v>
      </c>
      <c r="M72" s="88">
        <f t="shared" ref="M72:M135" si="23">H72+L72</f>
        <v>7910.3611225944969</v>
      </c>
      <c r="N72" s="88">
        <f t="shared" ref="N72:N135" si="24">D72+M72</f>
        <v>64488.484122594498</v>
      </c>
      <c r="O72" s="88">
        <f t="shared" ref="O72:O135" si="25">N72/T72*1000</f>
        <v>35668.409359842088</v>
      </c>
      <c r="P72" s="89">
        <f t="shared" si="20"/>
        <v>0.94637643044339126</v>
      </c>
      <c r="Q72" s="240">
        <v>-1400.4678014784258</v>
      </c>
      <c r="R72" s="92">
        <f t="shared" ref="R72:S135" si="26">(D72-U72)/U72</f>
        <v>0.10493356117566643</v>
      </c>
      <c r="S72" s="92">
        <f t="shared" si="26"/>
        <v>8.9655165694808303E-2</v>
      </c>
      <c r="T72" s="91">
        <v>1808</v>
      </c>
      <c r="U72" s="190">
        <v>51205</v>
      </c>
      <c r="V72" s="190">
        <v>28718.452047111608</v>
      </c>
      <c r="W72" s="196"/>
      <c r="X72" s="88">
        <v>0</v>
      </c>
      <c r="Y72" s="88">
        <f t="shared" ref="Y72:Y135" si="27">X72*1000/T72</f>
        <v>0</v>
      </c>
      <c r="Z72" s="1"/>
      <c r="AA72" s="1"/>
    </row>
    <row r="73" spans="2:27">
      <c r="B73" s="206">
        <v>1832</v>
      </c>
      <c r="C73" t="s">
        <v>100</v>
      </c>
      <c r="D73" s="190">
        <v>154826.26699999999</v>
      </c>
      <c r="E73" s="85">
        <f t="shared" si="21"/>
        <v>34520.906800445926</v>
      </c>
      <c r="F73" s="86">
        <f t="shared" si="14"/>
        <v>0.91593017854776682</v>
      </c>
      <c r="G73" s="187">
        <f t="shared" si="15"/>
        <v>1903.0860558914412</v>
      </c>
      <c r="H73" s="187">
        <f t="shared" si="16"/>
        <v>8535.3409606731148</v>
      </c>
      <c r="I73" s="187">
        <f t="shared" si="17"/>
        <v>0</v>
      </c>
      <c r="J73" s="87">
        <f t="shared" si="18"/>
        <v>0</v>
      </c>
      <c r="K73" s="187">
        <f t="shared" si="22"/>
        <v>-385.08707899506982</v>
      </c>
      <c r="L73" s="87">
        <f t="shared" si="19"/>
        <v>-1727.1155492928881</v>
      </c>
      <c r="M73" s="88">
        <f t="shared" si="23"/>
        <v>6808.2254113802264</v>
      </c>
      <c r="N73" s="88">
        <f t="shared" si="24"/>
        <v>161634.49241138023</v>
      </c>
      <c r="O73" s="88">
        <f t="shared" si="25"/>
        <v>36038.905777342297</v>
      </c>
      <c r="P73" s="89">
        <f t="shared" si="20"/>
        <v>0.95620667191977948</v>
      </c>
      <c r="Q73" s="240">
        <v>2311.9727999023362</v>
      </c>
      <c r="R73" s="92">
        <f t="shared" si="26"/>
        <v>6.0424830826552645E-2</v>
      </c>
      <c r="S73" s="92">
        <f t="shared" si="26"/>
        <v>5.4277440502920271E-2</v>
      </c>
      <c r="T73" s="91">
        <v>4485</v>
      </c>
      <c r="U73" s="190">
        <v>146004</v>
      </c>
      <c r="V73" s="190">
        <v>32743.664498766542</v>
      </c>
      <c r="W73" s="196"/>
      <c r="X73" s="88">
        <v>0</v>
      </c>
      <c r="Y73" s="88">
        <f t="shared" si="27"/>
        <v>0</v>
      </c>
      <c r="Z73" s="1"/>
      <c r="AA73" s="1"/>
    </row>
    <row r="74" spans="2:27">
      <c r="B74" s="206">
        <v>1833</v>
      </c>
      <c r="C74" t="s">
        <v>101</v>
      </c>
      <c r="D74" s="190">
        <v>868392.29399999999</v>
      </c>
      <c r="E74" s="85">
        <f t="shared" si="21"/>
        <v>33407.413018388856</v>
      </c>
      <c r="F74" s="86">
        <f t="shared" si="14"/>
        <v>0.88638626869316861</v>
      </c>
      <c r="G74" s="187">
        <f>($E$365+$Y$365-E74-Y74)*0.6</f>
        <v>2571.1823251256833</v>
      </c>
      <c r="H74" s="187">
        <f>G74*T74/1000</f>
        <v>66835.313359317006</v>
      </c>
      <c r="I74" s="187">
        <f t="shared" si="17"/>
        <v>180.61126504737365</v>
      </c>
      <c r="J74" s="87">
        <f t="shared" si="18"/>
        <v>4694.8092236414313</v>
      </c>
      <c r="K74" s="187">
        <f t="shared" si="22"/>
        <v>-204.47581394769617</v>
      </c>
      <c r="L74" s="87">
        <f t="shared" si="19"/>
        <v>-5315.1443077564145</v>
      </c>
      <c r="M74" s="88">
        <f t="shared" si="23"/>
        <v>61520.169051560588</v>
      </c>
      <c r="N74" s="88">
        <f t="shared" si="24"/>
        <v>929912.46305156057</v>
      </c>
      <c r="O74" s="88">
        <f t="shared" si="25"/>
        <v>35774.119529566844</v>
      </c>
      <c r="P74" s="89">
        <f t="shared" si="20"/>
        <v>0.94918119844065196</v>
      </c>
      <c r="Q74" s="240">
        <v>-4727.6933115210923</v>
      </c>
      <c r="R74" s="92">
        <f t="shared" si="26"/>
        <v>5.5925765960318521E-2</v>
      </c>
      <c r="S74" s="92">
        <f t="shared" si="26"/>
        <v>5.5357059307881616E-2</v>
      </c>
      <c r="T74" s="91">
        <v>25994</v>
      </c>
      <c r="U74" s="190">
        <v>822399</v>
      </c>
      <c r="V74" s="190">
        <v>31655.080831408774</v>
      </c>
      <c r="W74" s="196"/>
      <c r="X74" s="88">
        <v>0</v>
      </c>
      <c r="Y74" s="88">
        <f t="shared" si="27"/>
        <v>0</v>
      </c>
      <c r="Z74" s="1"/>
      <c r="AA74" s="1"/>
    </row>
    <row r="75" spans="2:27">
      <c r="B75" s="206">
        <v>1834</v>
      </c>
      <c r="C75" t="s">
        <v>102</v>
      </c>
      <c r="D75" s="190">
        <v>101215.675</v>
      </c>
      <c r="E75" s="85">
        <f t="shared" si="21"/>
        <v>53666.84782608696</v>
      </c>
      <c r="F75" s="86">
        <f t="shared" si="14"/>
        <v>1.4239221986720434</v>
      </c>
      <c r="G75" s="187">
        <f t="shared" si="15"/>
        <v>-9584.4785594931782</v>
      </c>
      <c r="H75" s="187">
        <f t="shared" si="16"/>
        <v>-18076.326563204137</v>
      </c>
      <c r="I75" s="187">
        <f t="shared" si="17"/>
        <v>0</v>
      </c>
      <c r="J75" s="87">
        <f t="shared" si="18"/>
        <v>0</v>
      </c>
      <c r="K75" s="187">
        <f t="shared" si="22"/>
        <v>-385.08707899506982</v>
      </c>
      <c r="L75" s="87">
        <f t="shared" si="19"/>
        <v>-726.2742309847016</v>
      </c>
      <c r="M75" s="88">
        <f t="shared" si="23"/>
        <v>-18802.600794188838</v>
      </c>
      <c r="N75" s="88">
        <f t="shared" si="24"/>
        <v>82413.074205811165</v>
      </c>
      <c r="O75" s="88">
        <f t="shared" si="25"/>
        <v>43697.282187598707</v>
      </c>
      <c r="P75" s="89">
        <f t="shared" si="20"/>
        <v>1.1594034799694901</v>
      </c>
      <c r="Q75" s="240">
        <v>-2530.276101579544</v>
      </c>
      <c r="R75" s="92">
        <f t="shared" si="26"/>
        <v>0.1061822404371585</v>
      </c>
      <c r="S75" s="92">
        <f t="shared" si="26"/>
        <v>8.6240460917082484E-2</v>
      </c>
      <c r="T75" s="91">
        <v>1886</v>
      </c>
      <c r="U75" s="190">
        <v>91500</v>
      </c>
      <c r="V75" s="190">
        <v>49406.047516198705</v>
      </c>
      <c r="W75" s="196"/>
      <c r="X75" s="88">
        <v>0</v>
      </c>
      <c r="Y75" s="88">
        <f t="shared" si="27"/>
        <v>0</v>
      </c>
      <c r="Z75" s="1"/>
      <c r="AA75" s="1"/>
    </row>
    <row r="76" spans="2:27">
      <c r="B76" s="206">
        <v>1835</v>
      </c>
      <c r="C76" t="s">
        <v>103</v>
      </c>
      <c r="D76" s="190">
        <v>14838.359</v>
      </c>
      <c r="E76" s="85">
        <f t="shared" si="21"/>
        <v>33570.947963800907</v>
      </c>
      <c r="F76" s="86">
        <f t="shared" si="14"/>
        <v>0.89072527961822701</v>
      </c>
      <c r="G76" s="187">
        <f t="shared" si="15"/>
        <v>2473.0613578784528</v>
      </c>
      <c r="H76" s="187">
        <f t="shared" si="16"/>
        <v>1093.0931201822762</v>
      </c>
      <c r="I76" s="187">
        <f t="shared" si="17"/>
        <v>123.37403415315565</v>
      </c>
      <c r="J76" s="87">
        <f t="shared" si="18"/>
        <v>54.531323095694795</v>
      </c>
      <c r="K76" s="187">
        <f t="shared" si="22"/>
        <v>-261.71304484191415</v>
      </c>
      <c r="L76" s="87">
        <f t="shared" si="19"/>
        <v>-115.67716582012606</v>
      </c>
      <c r="M76" s="88">
        <f t="shared" si="23"/>
        <v>977.41595436215005</v>
      </c>
      <c r="N76" s="88">
        <f t="shared" si="24"/>
        <v>15815.77495436215</v>
      </c>
      <c r="O76" s="88">
        <f t="shared" si="25"/>
        <v>35782.296276837442</v>
      </c>
      <c r="P76" s="89">
        <f t="shared" si="20"/>
        <v>0.94939814898690478</v>
      </c>
      <c r="Q76" s="240">
        <v>340.90097134744667</v>
      </c>
      <c r="R76" s="92">
        <f t="shared" si="26"/>
        <v>4.9314687787285226E-2</v>
      </c>
      <c r="S76" s="92">
        <f t="shared" si="26"/>
        <v>5.4062718048766237E-2</v>
      </c>
      <c r="T76" s="91">
        <v>442</v>
      </c>
      <c r="U76" s="190">
        <v>14141</v>
      </c>
      <c r="V76" s="190">
        <v>31849.099099099098</v>
      </c>
      <c r="W76" s="196"/>
      <c r="X76" s="88">
        <v>0</v>
      </c>
      <c r="Y76" s="88">
        <f t="shared" si="27"/>
        <v>0</v>
      </c>
      <c r="Z76" s="1"/>
      <c r="AA76" s="1"/>
    </row>
    <row r="77" spans="2:27">
      <c r="B77" s="206">
        <v>1836</v>
      </c>
      <c r="C77" t="s">
        <v>104</v>
      </c>
      <c r="D77" s="190">
        <v>37225.847999999998</v>
      </c>
      <c r="E77" s="85">
        <f t="shared" si="21"/>
        <v>32682.921861281826</v>
      </c>
      <c r="F77" s="86">
        <f t="shared" si="14"/>
        <v>0.8671636185257996</v>
      </c>
      <c r="G77" s="187">
        <f t="shared" si="15"/>
        <v>3005.8770193899013</v>
      </c>
      <c r="H77" s="187">
        <f t="shared" si="16"/>
        <v>3423.6939250850974</v>
      </c>
      <c r="I77" s="187">
        <f t="shared" si="17"/>
        <v>434.18317003483406</v>
      </c>
      <c r="J77" s="87">
        <f t="shared" si="18"/>
        <v>494.53463066967601</v>
      </c>
      <c r="K77" s="187">
        <f t="shared" si="22"/>
        <v>49.096091039764246</v>
      </c>
      <c r="L77" s="87">
        <f t="shared" si="19"/>
        <v>55.920447694291475</v>
      </c>
      <c r="M77" s="88">
        <f t="shared" si="23"/>
        <v>3479.6143727793888</v>
      </c>
      <c r="N77" s="88">
        <f t="shared" si="24"/>
        <v>40705.462372779388</v>
      </c>
      <c r="O77" s="88">
        <f t="shared" si="25"/>
        <v>35737.894971711488</v>
      </c>
      <c r="P77" s="89">
        <f t="shared" si="20"/>
        <v>0.94822006593228347</v>
      </c>
      <c r="Q77" s="240">
        <v>-1795.9628040287143</v>
      </c>
      <c r="R77" s="92">
        <f t="shared" si="26"/>
        <v>0.12590654205607471</v>
      </c>
      <c r="S77" s="92">
        <f t="shared" si="26"/>
        <v>0.12590654205607463</v>
      </c>
      <c r="T77" s="91">
        <v>1139</v>
      </c>
      <c r="U77" s="190">
        <v>33063</v>
      </c>
      <c r="V77" s="190">
        <v>29028.094820017563</v>
      </c>
      <c r="W77" s="196"/>
      <c r="X77" s="88">
        <v>0</v>
      </c>
      <c r="Y77" s="88">
        <f t="shared" si="27"/>
        <v>0</v>
      </c>
      <c r="Z77" s="1"/>
      <c r="AA77" s="1"/>
    </row>
    <row r="78" spans="2:27">
      <c r="B78" s="206">
        <v>1837</v>
      </c>
      <c r="C78" t="s">
        <v>105</v>
      </c>
      <c r="D78" s="190">
        <v>219632.22899999999</v>
      </c>
      <c r="E78" s="85">
        <f t="shared" si="21"/>
        <v>35539.19563106796</v>
      </c>
      <c r="F78" s="86">
        <f t="shared" si="14"/>
        <v>0.94294805139323878</v>
      </c>
      <c r="G78" s="187">
        <f t="shared" si="15"/>
        <v>1292.1127575182211</v>
      </c>
      <c r="H78" s="187">
        <f t="shared" si="16"/>
        <v>7985.2568414626066</v>
      </c>
      <c r="I78" s="187">
        <f t="shared" si="17"/>
        <v>0</v>
      </c>
      <c r="J78" s="87">
        <f t="shared" si="18"/>
        <v>0</v>
      </c>
      <c r="K78" s="187">
        <f t="shared" si="22"/>
        <v>-385.08707899506982</v>
      </c>
      <c r="L78" s="87">
        <f t="shared" si="19"/>
        <v>-2379.8381481895317</v>
      </c>
      <c r="M78" s="88">
        <f t="shared" si="23"/>
        <v>5605.4186932730754</v>
      </c>
      <c r="N78" s="88">
        <f t="shared" si="24"/>
        <v>225237.64769327306</v>
      </c>
      <c r="O78" s="88">
        <f t="shared" si="25"/>
        <v>36446.221309591107</v>
      </c>
      <c r="P78" s="89">
        <f t="shared" si="20"/>
        <v>0.96701382105796818</v>
      </c>
      <c r="Q78" s="240">
        <v>-590.39343826167169</v>
      </c>
      <c r="R78" s="92">
        <f t="shared" si="26"/>
        <v>6.0175072164351258E-2</v>
      </c>
      <c r="S78" s="92">
        <f t="shared" si="26"/>
        <v>6.5664651826043738E-2</v>
      </c>
      <c r="T78" s="91">
        <v>6180</v>
      </c>
      <c r="U78" s="190">
        <v>207166</v>
      </c>
      <c r="V78" s="190">
        <v>33349.323889246618</v>
      </c>
      <c r="W78" s="196"/>
      <c r="X78" s="88">
        <v>0</v>
      </c>
      <c r="Y78" s="88">
        <f t="shared" si="27"/>
        <v>0</v>
      </c>
      <c r="Z78" s="1"/>
      <c r="AA78" s="1"/>
    </row>
    <row r="79" spans="2:27">
      <c r="B79" s="206">
        <v>1838</v>
      </c>
      <c r="C79" t="s">
        <v>106</v>
      </c>
      <c r="D79" s="190">
        <v>65815.782999999996</v>
      </c>
      <c r="E79" s="85">
        <f t="shared" si="21"/>
        <v>33613.780898876401</v>
      </c>
      <c r="F79" s="86">
        <f t="shared" si="14"/>
        <v>0.89186174970281118</v>
      </c>
      <c r="G79" s="187">
        <f t="shared" si="15"/>
        <v>2447.3615968331565</v>
      </c>
      <c r="H79" s="187">
        <f t="shared" si="16"/>
        <v>4791.9340065993201</v>
      </c>
      <c r="I79" s="187">
        <f t="shared" si="17"/>
        <v>108.3825068767328</v>
      </c>
      <c r="J79" s="87">
        <f t="shared" si="18"/>
        <v>212.21294846464284</v>
      </c>
      <c r="K79" s="187">
        <f t="shared" si="22"/>
        <v>-276.70457211833701</v>
      </c>
      <c r="L79" s="87">
        <f t="shared" si="19"/>
        <v>-541.78755220770381</v>
      </c>
      <c r="M79" s="88">
        <f t="shared" si="23"/>
        <v>4250.1464543916163</v>
      </c>
      <c r="N79" s="88">
        <f t="shared" si="24"/>
        <v>70065.929454391618</v>
      </c>
      <c r="O79" s="88">
        <f t="shared" si="25"/>
        <v>35784.437923591227</v>
      </c>
      <c r="P79" s="89">
        <f t="shared" si="20"/>
        <v>0.94945497249113431</v>
      </c>
      <c r="Q79" s="240">
        <v>-1110.2986365568258</v>
      </c>
      <c r="R79" s="92">
        <f t="shared" si="26"/>
        <v>0.13178881207869025</v>
      </c>
      <c r="S79" s="92">
        <f t="shared" si="26"/>
        <v>0.11444781904377663</v>
      </c>
      <c r="T79" s="91">
        <v>1958</v>
      </c>
      <c r="U79" s="190">
        <v>58152</v>
      </c>
      <c r="V79" s="190">
        <v>30161.82572614108</v>
      </c>
      <c r="W79" s="196"/>
      <c r="X79" s="88">
        <v>0</v>
      </c>
      <c r="Y79" s="88">
        <f t="shared" si="27"/>
        <v>0</v>
      </c>
      <c r="Z79" s="1"/>
      <c r="AA79" s="1"/>
    </row>
    <row r="80" spans="2:27">
      <c r="B80" s="206">
        <v>1839</v>
      </c>
      <c r="C80" t="s">
        <v>107</v>
      </c>
      <c r="D80" s="190">
        <v>32574.634999999998</v>
      </c>
      <c r="E80" s="85">
        <f t="shared" si="21"/>
        <v>30672.9143126177</v>
      </c>
      <c r="F80" s="86">
        <f t="shared" si="14"/>
        <v>0.81383284759406649</v>
      </c>
      <c r="G80" s="187">
        <f t="shared" si="15"/>
        <v>4211.8815485883761</v>
      </c>
      <c r="H80" s="187">
        <f t="shared" si="16"/>
        <v>4473.0182046008558</v>
      </c>
      <c r="I80" s="187">
        <f t="shared" si="17"/>
        <v>1137.6858120672778</v>
      </c>
      <c r="J80" s="87">
        <f t="shared" si="18"/>
        <v>1208.222332415449</v>
      </c>
      <c r="K80" s="187">
        <f t="shared" si="22"/>
        <v>752.59873307220801</v>
      </c>
      <c r="L80" s="87">
        <f t="shared" si="19"/>
        <v>799.25985452268492</v>
      </c>
      <c r="M80" s="88">
        <f t="shared" si="23"/>
        <v>5272.2780591235405</v>
      </c>
      <c r="N80" s="88">
        <f t="shared" si="24"/>
        <v>37846.913059123537</v>
      </c>
      <c r="O80" s="88">
        <f t="shared" si="25"/>
        <v>35637.394594278281</v>
      </c>
      <c r="P80" s="89">
        <f t="shared" si="20"/>
        <v>0.94555352738569676</v>
      </c>
      <c r="Q80" s="240">
        <v>730.04703364486795</v>
      </c>
      <c r="R80" s="92">
        <f t="shared" si="26"/>
        <v>0.11740652442371015</v>
      </c>
      <c r="S80" s="92">
        <f t="shared" si="26"/>
        <v>8.0580509023681912E-2</v>
      </c>
      <c r="T80" s="91">
        <v>1062</v>
      </c>
      <c r="U80" s="190">
        <v>29152</v>
      </c>
      <c r="V80" s="190">
        <v>28385.589094449857</v>
      </c>
      <c r="W80" s="196"/>
      <c r="X80" s="88">
        <v>0</v>
      </c>
      <c r="Y80" s="88">
        <f t="shared" si="27"/>
        <v>0</v>
      </c>
      <c r="Z80" s="1"/>
      <c r="AA80" s="1"/>
    </row>
    <row r="81" spans="2:29">
      <c r="B81" s="206">
        <v>1840</v>
      </c>
      <c r="C81" t="s">
        <v>108</v>
      </c>
      <c r="D81" s="190">
        <v>147702.80499999999</v>
      </c>
      <c r="E81" s="85">
        <f t="shared" si="21"/>
        <v>30266.968237704914</v>
      </c>
      <c r="F81" s="86">
        <f t="shared" si="14"/>
        <v>0.80306203375000984</v>
      </c>
      <c r="G81" s="187">
        <f t="shared" si="15"/>
        <v>4455.4491935360484</v>
      </c>
      <c r="H81" s="187">
        <f t="shared" si="16"/>
        <v>21742.592064455916</v>
      </c>
      <c r="I81" s="187">
        <f t="shared" si="17"/>
        <v>1279.7669382867532</v>
      </c>
      <c r="J81" s="87">
        <f t="shared" si="18"/>
        <v>6245.262658839355</v>
      </c>
      <c r="K81" s="187">
        <f t="shared" si="22"/>
        <v>894.67985929168344</v>
      </c>
      <c r="L81" s="87">
        <f t="shared" si="19"/>
        <v>4366.0377133434158</v>
      </c>
      <c r="M81" s="88">
        <f t="shared" si="23"/>
        <v>26108.629777799331</v>
      </c>
      <c r="N81" s="88">
        <f t="shared" si="24"/>
        <v>173811.43477779932</v>
      </c>
      <c r="O81" s="88">
        <f t="shared" si="25"/>
        <v>35617.097290532649</v>
      </c>
      <c r="P81" s="89">
        <f t="shared" si="20"/>
        <v>0.94501498669349415</v>
      </c>
      <c r="Q81" s="240">
        <v>-3739.0700778842074</v>
      </c>
      <c r="R81" s="89">
        <f t="shared" si="26"/>
        <v>0.14184953692966581</v>
      </c>
      <c r="S81" s="89">
        <f t="shared" si="26"/>
        <v>8.8032857935029907E-2</v>
      </c>
      <c r="T81" s="91">
        <v>4880</v>
      </c>
      <c r="U81" s="190">
        <v>129354</v>
      </c>
      <c r="V81" s="190">
        <v>27818.06451612903</v>
      </c>
      <c r="W81" s="196"/>
      <c r="X81" s="88">
        <v>0</v>
      </c>
      <c r="Y81" s="88">
        <f t="shared" si="27"/>
        <v>0</v>
      </c>
      <c r="Z81" s="1"/>
      <c r="AA81" s="1"/>
    </row>
    <row r="82" spans="2:29">
      <c r="B82" s="206">
        <v>1841</v>
      </c>
      <c r="C82" t="s">
        <v>109</v>
      </c>
      <c r="D82" s="190">
        <v>312117.56400000001</v>
      </c>
      <c r="E82" s="85">
        <f t="shared" si="21"/>
        <v>31761.225602930703</v>
      </c>
      <c r="F82" s="86">
        <f t="shared" si="14"/>
        <v>0.84270859990886549</v>
      </c>
      <c r="G82" s="187">
        <f t="shared" si="15"/>
        <v>3558.894774400575</v>
      </c>
      <c r="H82" s="187">
        <f t="shared" si="16"/>
        <v>34973.258948034447</v>
      </c>
      <c r="I82" s="187">
        <f t="shared" si="17"/>
        <v>756.77686045772714</v>
      </c>
      <c r="J82" s="87">
        <f t="shared" si="18"/>
        <v>7436.8462077180848</v>
      </c>
      <c r="K82" s="187">
        <f t="shared" si="22"/>
        <v>371.68978146265732</v>
      </c>
      <c r="L82" s="87">
        <f t="shared" si="19"/>
        <v>3652.5954824335331</v>
      </c>
      <c r="M82" s="88">
        <f t="shared" si="23"/>
        <v>38625.854430467982</v>
      </c>
      <c r="N82" s="88">
        <f t="shared" si="24"/>
        <v>350743.41843046801</v>
      </c>
      <c r="O82" s="88">
        <f t="shared" si="25"/>
        <v>35691.810158793938</v>
      </c>
      <c r="P82" s="89">
        <f t="shared" si="20"/>
        <v>0.94699731500143691</v>
      </c>
      <c r="Q82" s="240">
        <v>1554.1116322298258</v>
      </c>
      <c r="R82" s="89">
        <f t="shared" si="26"/>
        <v>4.7268946079253811E-2</v>
      </c>
      <c r="S82" s="89">
        <f t="shared" si="26"/>
        <v>2.0093451905018621E-2</v>
      </c>
      <c r="T82" s="91">
        <v>9827</v>
      </c>
      <c r="U82" s="190">
        <v>298030</v>
      </c>
      <c r="V82" s="190">
        <v>31135.603844546593</v>
      </c>
      <c r="W82" s="196"/>
      <c r="X82" s="88">
        <v>0</v>
      </c>
      <c r="Y82" s="88">
        <f t="shared" si="27"/>
        <v>0</v>
      </c>
      <c r="Z82" s="1"/>
      <c r="AA82" s="1"/>
    </row>
    <row r="83" spans="2:29">
      <c r="B83" s="206">
        <v>1845</v>
      </c>
      <c r="C83" t="s">
        <v>110</v>
      </c>
      <c r="D83" s="190">
        <v>73091.593999999997</v>
      </c>
      <c r="E83" s="85">
        <f t="shared" si="21"/>
        <v>39338.855758880512</v>
      </c>
      <c r="F83" s="86">
        <f t="shared" si="14"/>
        <v>1.0437629980980347</v>
      </c>
      <c r="G83" s="187">
        <f t="shared" si="15"/>
        <v>-987.68331916931049</v>
      </c>
      <c r="H83" s="187">
        <f t="shared" si="16"/>
        <v>-1835.1156070165787</v>
      </c>
      <c r="I83" s="187">
        <f t="shared" si="17"/>
        <v>0</v>
      </c>
      <c r="J83" s="87">
        <f t="shared" si="18"/>
        <v>0</v>
      </c>
      <c r="K83" s="187">
        <f t="shared" si="22"/>
        <v>-385.08707899506982</v>
      </c>
      <c r="L83" s="87">
        <f t="shared" si="19"/>
        <v>-715.49179277283974</v>
      </c>
      <c r="M83" s="88">
        <f t="shared" si="23"/>
        <v>-2550.6073997894182</v>
      </c>
      <c r="N83" s="88">
        <f t="shared" si="24"/>
        <v>70540.986600210585</v>
      </c>
      <c r="O83" s="88">
        <f t="shared" si="25"/>
        <v>37966.085360716133</v>
      </c>
      <c r="P83" s="89">
        <f t="shared" si="20"/>
        <v>1.0073397997398867</v>
      </c>
      <c r="Q83" s="240">
        <v>-1032.4923802411286</v>
      </c>
      <c r="R83" s="89">
        <f t="shared" si="26"/>
        <v>0.12745212790572116</v>
      </c>
      <c r="S83" s="89">
        <f t="shared" si="26"/>
        <v>0.11956360386762936</v>
      </c>
      <c r="T83" s="91">
        <v>1858</v>
      </c>
      <c r="U83" s="190">
        <v>64829</v>
      </c>
      <c r="V83" s="190">
        <v>35137.669376693768</v>
      </c>
      <c r="W83" s="196"/>
      <c r="X83" s="88">
        <v>0</v>
      </c>
      <c r="Y83" s="88">
        <f t="shared" si="27"/>
        <v>0</v>
      </c>
      <c r="Z83" s="1"/>
      <c r="AA83" s="1"/>
    </row>
    <row r="84" spans="2:29">
      <c r="B84" s="206">
        <v>1848</v>
      </c>
      <c r="C84" t="s">
        <v>111</v>
      </c>
      <c r="D84" s="190">
        <v>82717.888000000006</v>
      </c>
      <c r="E84" s="85">
        <f t="shared" si="21"/>
        <v>30957.293413173655</v>
      </c>
      <c r="F84" s="86">
        <f t="shared" si="14"/>
        <v>0.82137817083407194</v>
      </c>
      <c r="G84" s="187">
        <f t="shared" si="15"/>
        <v>4041.2540882548037</v>
      </c>
      <c r="H84" s="187">
        <f t="shared" si="16"/>
        <v>10798.230923816836</v>
      </c>
      <c r="I84" s="187">
        <f t="shared" si="17"/>
        <v>1038.153126872694</v>
      </c>
      <c r="J84" s="87">
        <f t="shared" si="18"/>
        <v>2773.9451550038384</v>
      </c>
      <c r="K84" s="187">
        <f t="shared" si="22"/>
        <v>653.06604787762421</v>
      </c>
      <c r="L84" s="87">
        <f t="shared" si="19"/>
        <v>1744.992479929012</v>
      </c>
      <c r="M84" s="88">
        <f t="shared" si="23"/>
        <v>12543.223403745847</v>
      </c>
      <c r="N84" s="88">
        <f t="shared" si="24"/>
        <v>95261.111403745861</v>
      </c>
      <c r="O84" s="88">
        <f t="shared" si="25"/>
        <v>35651.613549306086</v>
      </c>
      <c r="P84" s="89">
        <f t="shared" si="20"/>
        <v>0.94593079354769727</v>
      </c>
      <c r="Q84" s="240">
        <v>1763.6387004699372</v>
      </c>
      <c r="R84" s="89">
        <f t="shared" si="26"/>
        <v>-1.7065285072604911E-2</v>
      </c>
      <c r="S84" s="89">
        <f t="shared" si="26"/>
        <v>-1.9640338592250089E-2</v>
      </c>
      <c r="T84" s="91">
        <v>2672</v>
      </c>
      <c r="U84" s="190">
        <v>84154</v>
      </c>
      <c r="V84" s="190">
        <v>31577.485928705442</v>
      </c>
      <c r="W84" s="196"/>
      <c r="X84" s="88">
        <v>0</v>
      </c>
      <c r="Y84" s="88">
        <f t="shared" si="27"/>
        <v>0</v>
      </c>
      <c r="Z84" s="1"/>
      <c r="AA84" s="1"/>
    </row>
    <row r="85" spans="2:29">
      <c r="B85" s="206">
        <v>1851</v>
      </c>
      <c r="C85" t="s">
        <v>112</v>
      </c>
      <c r="D85" s="190">
        <v>62493.152999999998</v>
      </c>
      <c r="E85" s="85">
        <f t="shared" si="21"/>
        <v>30336.482038834951</v>
      </c>
      <c r="F85" s="86">
        <f t="shared" si="14"/>
        <v>0.80490641717390488</v>
      </c>
      <c r="G85" s="187">
        <f t="shared" si="15"/>
        <v>4413.7409128580266</v>
      </c>
      <c r="H85" s="187">
        <f t="shared" si="16"/>
        <v>9092.3062804875353</v>
      </c>
      <c r="I85" s="187">
        <f t="shared" si="17"/>
        <v>1255.4371078912402</v>
      </c>
      <c r="J85" s="87">
        <f t="shared" si="18"/>
        <v>2586.2004422559548</v>
      </c>
      <c r="K85" s="187">
        <f t="shared" si="22"/>
        <v>870.35002889617044</v>
      </c>
      <c r="L85" s="87">
        <f t="shared" si="19"/>
        <v>1792.9210595261111</v>
      </c>
      <c r="M85" s="88">
        <f t="shared" si="23"/>
        <v>10885.227340013647</v>
      </c>
      <c r="N85" s="88">
        <f t="shared" si="24"/>
        <v>73378.380340013653</v>
      </c>
      <c r="O85" s="88">
        <f t="shared" si="25"/>
        <v>35620.572980589153</v>
      </c>
      <c r="P85" s="89">
        <f t="shared" si="20"/>
        <v>0.94510720586468888</v>
      </c>
      <c r="Q85" s="240">
        <v>-595.80683841015343</v>
      </c>
      <c r="R85" s="89">
        <f t="shared" si="26"/>
        <v>0.12314935029923973</v>
      </c>
      <c r="S85" s="89">
        <f t="shared" si="26"/>
        <v>8.2257990458248054E-2</v>
      </c>
      <c r="T85" s="91">
        <v>2060</v>
      </c>
      <c r="U85" s="190">
        <v>55641</v>
      </c>
      <c r="V85" s="190">
        <v>28030.730478589419</v>
      </c>
      <c r="W85" s="196"/>
      <c r="X85" s="88">
        <v>0</v>
      </c>
      <c r="Y85" s="88">
        <f t="shared" si="27"/>
        <v>0</v>
      </c>
      <c r="Z85" s="1"/>
      <c r="AA85" s="1"/>
    </row>
    <row r="86" spans="2:29">
      <c r="B86" s="206">
        <v>1853</v>
      </c>
      <c r="C86" t="s">
        <v>113</v>
      </c>
      <c r="D86" s="190">
        <v>44628.815000000002</v>
      </c>
      <c r="E86" s="85">
        <f t="shared" si="21"/>
        <v>33555.5</v>
      </c>
      <c r="F86" s="86">
        <f t="shared" si="14"/>
        <v>0.89031540463075476</v>
      </c>
      <c r="G86" s="187">
        <f t="shared" si="15"/>
        <v>2482.330136158997</v>
      </c>
      <c r="H86" s="187">
        <f t="shared" si="16"/>
        <v>3301.499081091466</v>
      </c>
      <c r="I86" s="187">
        <f t="shared" si="17"/>
        <v>128.78082148347312</v>
      </c>
      <c r="J86" s="87">
        <f t="shared" si="18"/>
        <v>171.27849257301924</v>
      </c>
      <c r="K86" s="187">
        <f t="shared" si="22"/>
        <v>-256.3062575115967</v>
      </c>
      <c r="L86" s="87">
        <f t="shared" si="19"/>
        <v>-340.88732249042363</v>
      </c>
      <c r="M86" s="88">
        <f t="shared" si="23"/>
        <v>2960.6117586010423</v>
      </c>
      <c r="N86" s="88">
        <f t="shared" si="24"/>
        <v>47589.426758601046</v>
      </c>
      <c r="O86" s="88">
        <f t="shared" si="25"/>
        <v>35781.523878647407</v>
      </c>
      <c r="P86" s="89">
        <f t="shared" si="20"/>
        <v>0.94937765523753148</v>
      </c>
      <c r="Q86" s="240">
        <v>-2464.603614361889</v>
      </c>
      <c r="R86" s="89">
        <f t="shared" si="26"/>
        <v>-3.2856972586412347E-2</v>
      </c>
      <c r="S86" s="89">
        <f t="shared" si="26"/>
        <v>-4.7400476758045193E-2</v>
      </c>
      <c r="T86" s="91">
        <v>1330</v>
      </c>
      <c r="U86" s="190">
        <v>46145</v>
      </c>
      <c r="V86" s="190">
        <v>35225.190839694653</v>
      </c>
      <c r="W86" s="196"/>
      <c r="X86" s="88">
        <v>0</v>
      </c>
      <c r="Y86" s="88">
        <f t="shared" si="27"/>
        <v>0</v>
      </c>
      <c r="Z86" s="1"/>
      <c r="AA86" s="1"/>
    </row>
    <row r="87" spans="2:29">
      <c r="B87" s="206">
        <v>1856</v>
      </c>
      <c r="C87" t="s">
        <v>114</v>
      </c>
      <c r="D87" s="190">
        <v>18594.904999999999</v>
      </c>
      <c r="E87" s="85">
        <f t="shared" si="21"/>
        <v>40423.706521739128</v>
      </c>
      <c r="F87" s="86">
        <f t="shared" si="14"/>
        <v>1.0725469335452327</v>
      </c>
      <c r="G87" s="187">
        <f t="shared" si="15"/>
        <v>-1638.5937768844799</v>
      </c>
      <c r="H87" s="187">
        <f t="shared" si="16"/>
        <v>-753.75313736686076</v>
      </c>
      <c r="I87" s="187">
        <f t="shared" si="17"/>
        <v>0</v>
      </c>
      <c r="J87" s="87">
        <f t="shared" si="18"/>
        <v>0</v>
      </c>
      <c r="K87" s="187">
        <f t="shared" si="22"/>
        <v>-385.08707899506982</v>
      </c>
      <c r="L87" s="87">
        <f t="shared" si="19"/>
        <v>-177.14005633773212</v>
      </c>
      <c r="M87" s="88">
        <f t="shared" si="23"/>
        <v>-930.89319370459293</v>
      </c>
      <c r="N87" s="88">
        <f t="shared" si="24"/>
        <v>17664.011806295406</v>
      </c>
      <c r="O87" s="88">
        <f t="shared" si="25"/>
        <v>38400.025665859583</v>
      </c>
      <c r="P87" s="89">
        <f t="shared" si="20"/>
        <v>1.018853373918766</v>
      </c>
      <c r="Q87" s="240">
        <v>-335.20150770232499</v>
      </c>
      <c r="R87" s="89">
        <f t="shared" si="26"/>
        <v>9.6785714285714211E-2</v>
      </c>
      <c r="S87" s="89">
        <f t="shared" si="26"/>
        <v>0.11824456521739123</v>
      </c>
      <c r="T87" s="91">
        <v>460</v>
      </c>
      <c r="U87" s="190">
        <v>16954</v>
      </c>
      <c r="V87" s="190">
        <v>36149.253731343284</v>
      </c>
      <c r="W87" s="196"/>
      <c r="X87" s="88">
        <v>0</v>
      </c>
      <c r="Y87" s="88">
        <f t="shared" si="27"/>
        <v>0</v>
      </c>
      <c r="Z87" s="1"/>
      <c r="AA87" s="1"/>
    </row>
    <row r="88" spans="2:29">
      <c r="B88" s="206">
        <v>1857</v>
      </c>
      <c r="C88" t="s">
        <v>115</v>
      </c>
      <c r="D88" s="190">
        <v>28235.547999999999</v>
      </c>
      <c r="E88" s="85">
        <f t="shared" si="21"/>
        <v>41340.480234260613</v>
      </c>
      <c r="F88" s="86">
        <f t="shared" si="14"/>
        <v>1.0968713441133482</v>
      </c>
      <c r="G88" s="187">
        <f t="shared" si="15"/>
        <v>-2188.6580043973704</v>
      </c>
      <c r="H88" s="187">
        <f t="shared" si="16"/>
        <v>-1494.8534170034038</v>
      </c>
      <c r="I88" s="187">
        <f t="shared" si="17"/>
        <v>0</v>
      </c>
      <c r="J88" s="87">
        <f t="shared" si="18"/>
        <v>0</v>
      </c>
      <c r="K88" s="187">
        <f t="shared" si="22"/>
        <v>-385.08707899506982</v>
      </c>
      <c r="L88" s="87">
        <f t="shared" si="19"/>
        <v>-263.01447495363266</v>
      </c>
      <c r="M88" s="88">
        <f t="shared" si="23"/>
        <v>-1757.8678919570366</v>
      </c>
      <c r="N88" s="88">
        <f t="shared" si="24"/>
        <v>26477.680108042961</v>
      </c>
      <c r="O88" s="88">
        <f t="shared" si="25"/>
        <v>38766.735150868175</v>
      </c>
      <c r="P88" s="89">
        <f t="shared" si="20"/>
        <v>1.0285831381460122</v>
      </c>
      <c r="Q88" s="240">
        <v>-1833.0416812188871</v>
      </c>
      <c r="R88" s="89">
        <f t="shared" si="26"/>
        <v>0.1934883760250232</v>
      </c>
      <c r="S88" s="89">
        <f t="shared" si="26"/>
        <v>0.2022254798026589</v>
      </c>
      <c r="T88" s="91">
        <v>683</v>
      </c>
      <c r="U88" s="190">
        <v>23658</v>
      </c>
      <c r="V88" s="190">
        <v>34386.627906976741</v>
      </c>
      <c r="W88" s="196"/>
      <c r="X88" s="88">
        <v>0</v>
      </c>
      <c r="Y88" s="88">
        <f t="shared" si="27"/>
        <v>0</v>
      </c>
      <c r="Z88" s="1"/>
      <c r="AA88" s="1"/>
    </row>
    <row r="89" spans="2:29">
      <c r="B89" s="206">
        <v>1859</v>
      </c>
      <c r="C89" t="s">
        <v>116</v>
      </c>
      <c r="D89" s="190">
        <v>43399.457000000002</v>
      </c>
      <c r="E89" s="85">
        <f t="shared" si="21"/>
        <v>35312.820992676978</v>
      </c>
      <c r="F89" s="86">
        <f t="shared" si="14"/>
        <v>0.93694173863445973</v>
      </c>
      <c r="G89" s="187">
        <f t="shared" si="15"/>
        <v>1427.9375405528101</v>
      </c>
      <c r="H89" s="187">
        <f t="shared" si="16"/>
        <v>1754.9352373394038</v>
      </c>
      <c r="I89" s="187">
        <f t="shared" si="17"/>
        <v>0</v>
      </c>
      <c r="J89" s="87">
        <f t="shared" si="18"/>
        <v>0</v>
      </c>
      <c r="K89" s="187">
        <f t="shared" si="22"/>
        <v>-385.08707899506982</v>
      </c>
      <c r="L89" s="87">
        <f t="shared" si="19"/>
        <v>-473.27202008494083</v>
      </c>
      <c r="M89" s="88">
        <f t="shared" si="23"/>
        <v>1281.663217254463</v>
      </c>
      <c r="N89" s="88">
        <f t="shared" si="24"/>
        <v>44681.120217254465</v>
      </c>
      <c r="O89" s="88">
        <f t="shared" si="25"/>
        <v>36355.671454234718</v>
      </c>
      <c r="P89" s="89">
        <f t="shared" si="20"/>
        <v>0.96461129595445672</v>
      </c>
      <c r="Q89" s="240">
        <v>-485.33934731773934</v>
      </c>
      <c r="R89" s="89">
        <f t="shared" si="26"/>
        <v>7.1829715245363218E-2</v>
      </c>
      <c r="S89" s="89">
        <f t="shared" si="26"/>
        <v>6.3980677460816288E-2</v>
      </c>
      <c r="T89" s="91">
        <v>1229</v>
      </c>
      <c r="U89" s="190">
        <v>40491</v>
      </c>
      <c r="V89" s="190">
        <v>33189.344262295082</v>
      </c>
      <c r="W89" s="196"/>
      <c r="X89" s="88">
        <v>0</v>
      </c>
      <c r="Y89" s="88">
        <f t="shared" si="27"/>
        <v>0</v>
      </c>
      <c r="Z89" s="1"/>
      <c r="AA89" s="1"/>
    </row>
    <row r="90" spans="2:29">
      <c r="B90" s="206">
        <v>1860</v>
      </c>
      <c r="C90" t="s">
        <v>117</v>
      </c>
      <c r="D90" s="190">
        <v>355830.61300000001</v>
      </c>
      <c r="E90" s="85">
        <f t="shared" si="21"/>
        <v>30624.891384800758</v>
      </c>
      <c r="F90" s="86">
        <f t="shared" si="14"/>
        <v>0.81255867339279109</v>
      </c>
      <c r="G90" s="187">
        <f t="shared" si="15"/>
        <v>4240.695305278542</v>
      </c>
      <c r="H90" s="187">
        <f t="shared" si="16"/>
        <v>49272.63875203138</v>
      </c>
      <c r="I90" s="187">
        <f t="shared" si="17"/>
        <v>1154.4938368032078</v>
      </c>
      <c r="J90" s="87">
        <f t="shared" si="18"/>
        <v>13414.063889816473</v>
      </c>
      <c r="K90" s="187">
        <f t="shared" si="22"/>
        <v>769.40675780813808</v>
      </c>
      <c r="L90" s="87">
        <f t="shared" si="19"/>
        <v>8939.7371189727564</v>
      </c>
      <c r="M90" s="88">
        <f t="shared" si="23"/>
        <v>58212.375871004137</v>
      </c>
      <c r="N90" s="88">
        <f t="shared" si="24"/>
        <v>414042.98887100414</v>
      </c>
      <c r="O90" s="88">
        <f t="shared" si="25"/>
        <v>35634.993447887442</v>
      </c>
      <c r="P90" s="89">
        <f t="shared" si="20"/>
        <v>0.9454898186756332</v>
      </c>
      <c r="Q90" s="240">
        <v>8044.0518918264061</v>
      </c>
      <c r="R90" s="89">
        <f t="shared" si="26"/>
        <v>-1.1257542750123618E-2</v>
      </c>
      <c r="S90" s="89">
        <f t="shared" si="26"/>
        <v>-1.7044141174514086E-2</v>
      </c>
      <c r="T90" s="91">
        <v>11619</v>
      </c>
      <c r="U90" s="190">
        <v>359882</v>
      </c>
      <c r="V90" s="190">
        <v>31155.917236602894</v>
      </c>
      <c r="W90" s="196"/>
      <c r="X90" s="88">
        <v>0</v>
      </c>
      <c r="Y90" s="88">
        <f t="shared" si="27"/>
        <v>0</v>
      </c>
      <c r="Z90" s="1"/>
      <c r="AA90" s="1"/>
    </row>
    <row r="91" spans="2:29">
      <c r="B91" s="206">
        <v>1865</v>
      </c>
      <c r="C91" t="s">
        <v>118</v>
      </c>
      <c r="D91" s="190">
        <v>323814.41600000003</v>
      </c>
      <c r="E91" s="85">
        <f t="shared" si="21"/>
        <v>33065.905851118143</v>
      </c>
      <c r="F91" s="86">
        <f t="shared" si="14"/>
        <v>0.87732518804132531</v>
      </c>
      <c r="G91" s="187">
        <f t="shared" si="15"/>
        <v>2776.0866254881112</v>
      </c>
      <c r="H91" s="187">
        <f t="shared" si="16"/>
        <v>27186.216323405071</v>
      </c>
      <c r="I91" s="187">
        <f t="shared" si="17"/>
        <v>300.13877359212307</v>
      </c>
      <c r="J91" s="87">
        <f t="shared" si="18"/>
        <v>2939.2590097876609</v>
      </c>
      <c r="K91" s="187">
        <f t="shared" si="22"/>
        <v>-84.948305402946744</v>
      </c>
      <c r="L91" s="87">
        <f t="shared" si="19"/>
        <v>-831.89875481105742</v>
      </c>
      <c r="M91" s="88">
        <f t="shared" si="23"/>
        <v>26354.317568594015</v>
      </c>
      <c r="N91" s="88">
        <f t="shared" si="24"/>
        <v>350168.73356859403</v>
      </c>
      <c r="O91" s="88">
        <f t="shared" si="25"/>
        <v>35757.044171203313</v>
      </c>
      <c r="P91" s="89">
        <f t="shared" si="20"/>
        <v>0.94872814440805997</v>
      </c>
      <c r="Q91" s="240">
        <v>12328.621066189042</v>
      </c>
      <c r="R91" s="89">
        <f t="shared" si="26"/>
        <v>-3.9402854371293643E-2</v>
      </c>
      <c r="S91" s="89">
        <f t="shared" si="26"/>
        <v>-4.4993994706312296E-2</v>
      </c>
      <c r="T91" s="91">
        <v>9793</v>
      </c>
      <c r="U91" s="190">
        <v>337097</v>
      </c>
      <c r="V91" s="190">
        <v>34623.767460969597</v>
      </c>
      <c r="W91" s="196"/>
      <c r="X91" s="88">
        <v>0</v>
      </c>
      <c r="Y91" s="88">
        <f t="shared" si="27"/>
        <v>0</v>
      </c>
      <c r="Z91" s="1"/>
      <c r="AA91" s="1"/>
    </row>
    <row r="92" spans="2:29">
      <c r="B92" s="206">
        <v>1866</v>
      </c>
      <c r="C92" t="s">
        <v>119</v>
      </c>
      <c r="D92" s="190">
        <v>301418.52399999998</v>
      </c>
      <c r="E92" s="85">
        <f t="shared" si="21"/>
        <v>36597.683827100533</v>
      </c>
      <c r="F92" s="86">
        <f t="shared" si="14"/>
        <v>0.97103251881430586</v>
      </c>
      <c r="G92" s="187">
        <f t="shared" si="15"/>
        <v>657.01983989867733</v>
      </c>
      <c r="H92" s="187">
        <f t="shared" si="16"/>
        <v>5411.2154014055068</v>
      </c>
      <c r="I92" s="187">
        <f t="shared" si="17"/>
        <v>0</v>
      </c>
      <c r="J92" s="87">
        <f t="shared" si="18"/>
        <v>0</v>
      </c>
      <c r="K92" s="187">
        <f t="shared" si="22"/>
        <v>-385.08707899506982</v>
      </c>
      <c r="L92" s="87">
        <f t="shared" si="19"/>
        <v>-3171.5771826033952</v>
      </c>
      <c r="M92" s="88">
        <f t="shared" si="23"/>
        <v>2239.6382188021116</v>
      </c>
      <c r="N92" s="88">
        <f t="shared" si="24"/>
        <v>303658.16221880208</v>
      </c>
      <c r="O92" s="88">
        <f t="shared" si="25"/>
        <v>36869.616588004144</v>
      </c>
      <c r="P92" s="89">
        <f t="shared" si="20"/>
        <v>0.97824760802639521</v>
      </c>
      <c r="Q92" s="240">
        <v>-5406.2302622529351</v>
      </c>
      <c r="R92" s="89">
        <f t="shared" si="26"/>
        <v>7.7788074260541129E-2</v>
      </c>
      <c r="S92" s="89">
        <f t="shared" si="26"/>
        <v>7.0983195695516019E-2</v>
      </c>
      <c r="T92" s="91">
        <v>8236</v>
      </c>
      <c r="U92" s="190">
        <v>279664</v>
      </c>
      <c r="V92" s="190">
        <v>34172.043010752684</v>
      </c>
      <c r="W92" s="196"/>
      <c r="X92" s="88">
        <v>0</v>
      </c>
      <c r="Y92" s="88">
        <f>X92*1000/T92</f>
        <v>0</v>
      </c>
      <c r="Z92" s="1"/>
      <c r="AA92" s="1"/>
    </row>
    <row r="93" spans="2:29">
      <c r="B93" s="207">
        <v>1867</v>
      </c>
      <c r="C93" s="208" t="s">
        <v>120</v>
      </c>
      <c r="D93" s="190">
        <v>88729.702000000005</v>
      </c>
      <c r="E93" s="219">
        <f>D93/T93*1000</f>
        <v>33686.295368261199</v>
      </c>
      <c r="F93" s="220">
        <f>E93/E$365</f>
        <v>0.89378574872389294</v>
      </c>
      <c r="G93" s="221">
        <f>($E$365+$Y$365-E93-Y93)*0.6</f>
        <v>-1094.3247613353076</v>
      </c>
      <c r="H93" s="221">
        <f>G93*T93/1000</f>
        <v>-2882.4514213572002</v>
      </c>
      <c r="I93" s="221">
        <f>IF(E93+Y93&lt;(E$365+Y$365)*0.9,((E$365+Y$365)*0.9-E93-Y93)*0.35,0)</f>
        <v>0</v>
      </c>
      <c r="J93" s="222">
        <f t="shared" si="18"/>
        <v>0</v>
      </c>
      <c r="K93" s="221">
        <f t="shared" si="22"/>
        <v>-385.08707899506982</v>
      </c>
      <c r="L93" s="222">
        <f>K93*T93/1000</f>
        <v>-1014.3193660730138</v>
      </c>
      <c r="M93" s="223">
        <f t="shared" si="23"/>
        <v>-3896.7707874302141</v>
      </c>
      <c r="N93" s="223">
        <f>D93+M93</f>
        <v>84832.931212569791</v>
      </c>
      <c r="O93" s="223">
        <f t="shared" si="25"/>
        <v>32206.883527930826</v>
      </c>
      <c r="P93" s="224">
        <f t="shared" si="20"/>
        <v>0.85453307326862449</v>
      </c>
      <c r="Q93" s="240">
        <v>6297.1213998088588</v>
      </c>
      <c r="R93" s="224">
        <f t="shared" si="26"/>
        <v>9.1980527973977173E-3</v>
      </c>
      <c r="S93" s="224">
        <f t="shared" si="26"/>
        <v>-9.9590856383921147E-3</v>
      </c>
      <c r="T93" s="225">
        <v>2634</v>
      </c>
      <c r="U93" s="190">
        <v>87921</v>
      </c>
      <c r="V93" s="190">
        <v>34025.154798761614</v>
      </c>
      <c r="W93" s="226"/>
      <c r="X93" s="223">
        <v>15357</v>
      </c>
      <c r="Y93" s="223">
        <f t="shared" si="27"/>
        <v>5830.2961275626421</v>
      </c>
      <c r="Z93" s="1"/>
      <c r="AA93" s="1"/>
    </row>
    <row r="94" spans="2:29">
      <c r="B94" s="206">
        <v>1868</v>
      </c>
      <c r="C94" t="s">
        <v>121</v>
      </c>
      <c r="D94" s="190">
        <v>149636.09</v>
      </c>
      <c r="E94" s="85">
        <f t="shared" si="21"/>
        <v>32750.293280805428</v>
      </c>
      <c r="F94" s="86">
        <f t="shared" si="14"/>
        <v>0.86895115894789754</v>
      </c>
      <c r="G94" s="187">
        <f t="shared" si="15"/>
        <v>2965.4541676757399</v>
      </c>
      <c r="H94" s="187">
        <f t="shared" si="16"/>
        <v>13549.160092110455</v>
      </c>
      <c r="I94" s="187">
        <f t="shared" si="17"/>
        <v>410.60317320157316</v>
      </c>
      <c r="J94" s="87">
        <f t="shared" si="18"/>
        <v>1876.0458983579877</v>
      </c>
      <c r="K94" s="187">
        <f t="shared" si="22"/>
        <v>25.51609420650334</v>
      </c>
      <c r="L94" s="87">
        <f t="shared" si="19"/>
        <v>116.58303442951376</v>
      </c>
      <c r="M94" s="88">
        <f t="shared" si="23"/>
        <v>13665.743126539968</v>
      </c>
      <c r="N94" s="88">
        <f t="shared" si="24"/>
        <v>163301.83312653998</v>
      </c>
      <c r="O94" s="88">
        <f t="shared" si="25"/>
        <v>35741.263542687666</v>
      </c>
      <c r="P94" s="89">
        <f t="shared" si="20"/>
        <v>0.94830944295338826</v>
      </c>
      <c r="Q94" s="240">
        <v>230.70124051164566</v>
      </c>
      <c r="R94" s="89">
        <f t="shared" si="26"/>
        <v>3.8101412476412452E-2</v>
      </c>
      <c r="S94" s="89">
        <f t="shared" si="26"/>
        <v>2.9922018550137427E-2</v>
      </c>
      <c r="T94" s="91">
        <v>4569</v>
      </c>
      <c r="U94" s="190">
        <v>144144</v>
      </c>
      <c r="V94" s="190">
        <v>31798.808735936465</v>
      </c>
      <c r="W94" s="196"/>
      <c r="X94" s="88">
        <v>0</v>
      </c>
      <c r="Y94" s="88">
        <f t="shared" si="27"/>
        <v>0</v>
      </c>
      <c r="Z94" s="1"/>
      <c r="AA94" s="1"/>
      <c r="AB94" s="1"/>
      <c r="AC94" s="1"/>
    </row>
    <row r="95" spans="2:29">
      <c r="B95" s="206">
        <v>1870</v>
      </c>
      <c r="C95" t="s">
        <v>122</v>
      </c>
      <c r="D95" s="190">
        <v>332895.45400000003</v>
      </c>
      <c r="E95" s="85">
        <f t="shared" si="21"/>
        <v>31351.992277265024</v>
      </c>
      <c r="F95" s="86">
        <f t="shared" si="14"/>
        <v>0.8318505666824666</v>
      </c>
      <c r="G95" s="187">
        <f t="shared" si="15"/>
        <v>3804.434769799982</v>
      </c>
      <c r="H95" s="187">
        <f t="shared" si="16"/>
        <v>40395.488385736207</v>
      </c>
      <c r="I95" s="187">
        <f t="shared" si="17"/>
        <v>900.0085244407145</v>
      </c>
      <c r="J95" s="87">
        <f t="shared" si="18"/>
        <v>9556.2905125115067</v>
      </c>
      <c r="K95" s="187">
        <f t="shared" si="22"/>
        <v>514.92144544564462</v>
      </c>
      <c r="L95" s="87">
        <f t="shared" si="19"/>
        <v>5467.4359077418549</v>
      </c>
      <c r="M95" s="88">
        <f t="shared" si="23"/>
        <v>45862.924293478063</v>
      </c>
      <c r="N95" s="88">
        <f t="shared" si="24"/>
        <v>378758.3782934781</v>
      </c>
      <c r="O95" s="88">
        <f t="shared" si="25"/>
        <v>35671.348492510653</v>
      </c>
      <c r="P95" s="89">
        <f t="shared" si="20"/>
        <v>0.94645441334011693</v>
      </c>
      <c r="Q95" s="240">
        <v>13129.007081582979</v>
      </c>
      <c r="R95" s="89">
        <f t="shared" si="26"/>
        <v>-1.7109570390983577E-3</v>
      </c>
      <c r="S95" s="89">
        <f t="shared" si="26"/>
        <v>-7.0700148135165036E-3</v>
      </c>
      <c r="T95" s="91">
        <v>10618</v>
      </c>
      <c r="U95" s="190">
        <v>333466</v>
      </c>
      <c r="V95" s="190">
        <v>31575.229618407349</v>
      </c>
      <c r="W95" s="196"/>
      <c r="X95" s="88">
        <v>0</v>
      </c>
      <c r="Y95" s="88">
        <f t="shared" si="27"/>
        <v>0</v>
      </c>
      <c r="Z95" s="1"/>
      <c r="AA95" s="1"/>
    </row>
    <row r="96" spans="2:29">
      <c r="B96" s="206">
        <v>1871</v>
      </c>
      <c r="C96" t="s">
        <v>123</v>
      </c>
      <c r="D96" s="190">
        <v>147611.64000000001</v>
      </c>
      <c r="E96" s="85">
        <f t="shared" si="21"/>
        <v>32420.742367669674</v>
      </c>
      <c r="F96" s="86">
        <f t="shared" si="14"/>
        <v>0.86020730907008636</v>
      </c>
      <c r="G96" s="187">
        <f t="shared" si="15"/>
        <v>3163.1847155571922</v>
      </c>
      <c r="H96" s="187">
        <f t="shared" si="16"/>
        <v>14401.980009931896</v>
      </c>
      <c r="I96" s="187">
        <f t="shared" si="17"/>
        <v>525.94599279908709</v>
      </c>
      <c r="J96" s="87">
        <f t="shared" si="18"/>
        <v>2394.6321052142439</v>
      </c>
      <c r="K96" s="187">
        <f t="shared" si="22"/>
        <v>140.85891380401728</v>
      </c>
      <c r="L96" s="87">
        <f t="shared" si="19"/>
        <v>641.33063454969067</v>
      </c>
      <c r="M96" s="88">
        <f t="shared" si="23"/>
        <v>15043.310644481588</v>
      </c>
      <c r="N96" s="88">
        <f t="shared" si="24"/>
        <v>162654.95064448161</v>
      </c>
      <c r="O96" s="88">
        <f t="shared" si="25"/>
        <v>35724.785997030885</v>
      </c>
      <c r="P96" s="89">
        <f t="shared" si="20"/>
        <v>0.94787225045949786</v>
      </c>
      <c r="Q96" s="240">
        <v>2197.7092015866638</v>
      </c>
      <c r="R96" s="89">
        <f t="shared" si="26"/>
        <v>-4.7624698283417121E-3</v>
      </c>
      <c r="S96" s="89">
        <f t="shared" si="26"/>
        <v>4.8367572933896767E-4</v>
      </c>
      <c r="T96" s="91">
        <v>4553</v>
      </c>
      <c r="U96" s="190">
        <v>148318</v>
      </c>
      <c r="V96" s="190">
        <v>32405.068822372734</v>
      </c>
      <c r="W96" s="196"/>
      <c r="X96" s="88">
        <v>0</v>
      </c>
      <c r="Y96" s="88">
        <f t="shared" si="27"/>
        <v>0</v>
      </c>
      <c r="Z96" s="1"/>
      <c r="AA96" s="1"/>
    </row>
    <row r="97" spans="2:27">
      <c r="B97" s="206">
        <v>1874</v>
      </c>
      <c r="C97" t="s">
        <v>124</v>
      </c>
      <c r="D97" s="190">
        <v>38999.563000000002</v>
      </c>
      <c r="E97" s="85">
        <f t="shared" si="21"/>
        <v>40880.045073375266</v>
      </c>
      <c r="F97" s="86">
        <f t="shared" si="14"/>
        <v>1.084654791936511</v>
      </c>
      <c r="G97" s="187">
        <f t="shared" si="15"/>
        <v>-1912.3969078661626</v>
      </c>
      <c r="H97" s="187">
        <f t="shared" si="16"/>
        <v>-1824.4266501043189</v>
      </c>
      <c r="I97" s="187">
        <f t="shared" si="17"/>
        <v>0</v>
      </c>
      <c r="J97" s="87">
        <f t="shared" si="18"/>
        <v>0</v>
      </c>
      <c r="K97" s="187">
        <f t="shared" si="22"/>
        <v>-385.08707899506982</v>
      </c>
      <c r="L97" s="87">
        <f t="shared" si="19"/>
        <v>-367.37307336129663</v>
      </c>
      <c r="M97" s="88">
        <f t="shared" si="23"/>
        <v>-2191.7997234656154</v>
      </c>
      <c r="N97" s="88">
        <f t="shared" si="24"/>
        <v>36807.763276534388</v>
      </c>
      <c r="O97" s="88">
        <f t="shared" si="25"/>
        <v>38582.561086514033</v>
      </c>
      <c r="P97" s="89">
        <f t="shared" si="20"/>
        <v>1.0236965172752772</v>
      </c>
      <c r="Q97" s="240">
        <v>-57.013519886999802</v>
      </c>
      <c r="R97" s="89">
        <f t="shared" si="26"/>
        <v>6.6261018153980805E-2</v>
      </c>
      <c r="S97" s="89">
        <f t="shared" si="26"/>
        <v>9.4202868734535899E-2</v>
      </c>
      <c r="T97" s="91">
        <v>954</v>
      </c>
      <c r="U97" s="190">
        <v>36576</v>
      </c>
      <c r="V97" s="190">
        <v>37360.572012257406</v>
      </c>
      <c r="W97" s="196"/>
      <c r="X97" s="88">
        <v>0</v>
      </c>
      <c r="Y97" s="88">
        <f t="shared" si="27"/>
        <v>0</v>
      </c>
    </row>
    <row r="98" spans="2:27" ht="29.1" customHeight="1">
      <c r="B98" s="206">
        <v>1875</v>
      </c>
      <c r="C98" t="s">
        <v>125</v>
      </c>
      <c r="D98" s="190">
        <v>91927.191999999995</v>
      </c>
      <c r="E98" s="85">
        <f t="shared" si="21"/>
        <v>33685.303041407111</v>
      </c>
      <c r="F98" s="86">
        <f t="shared" si="14"/>
        <v>0.89375941969036277</v>
      </c>
      <c r="G98" s="187">
        <f t="shared" si="15"/>
        <v>2404.4483113147303</v>
      </c>
      <c r="H98" s="187">
        <f t="shared" si="16"/>
        <v>6561.739441577899</v>
      </c>
      <c r="I98" s="187">
        <f t="shared" si="17"/>
        <v>83.349756990984304</v>
      </c>
      <c r="J98" s="87">
        <f t="shared" si="18"/>
        <v>227.46148682839615</v>
      </c>
      <c r="K98" s="187">
        <f t="shared" si="22"/>
        <v>-301.73732200408551</v>
      </c>
      <c r="L98" s="87">
        <f t="shared" si="19"/>
        <v>-823.4411517491493</v>
      </c>
      <c r="M98" s="88">
        <f t="shared" si="23"/>
        <v>5738.2982898287501</v>
      </c>
      <c r="N98" s="88">
        <f t="shared" si="24"/>
        <v>97665.49028982874</v>
      </c>
      <c r="O98" s="88">
        <f t="shared" si="25"/>
        <v>35788.01403071775</v>
      </c>
      <c r="P98" s="89">
        <f t="shared" si="20"/>
        <v>0.94954985599051156</v>
      </c>
      <c r="Q98" s="240">
        <v>-1827.5791858598568</v>
      </c>
      <c r="R98" s="89">
        <f t="shared" si="26"/>
        <v>7.0638839067340559E-2</v>
      </c>
      <c r="S98" s="89">
        <f t="shared" si="26"/>
        <v>5.2199841106122358E-2</v>
      </c>
      <c r="T98" s="91">
        <v>2729</v>
      </c>
      <c r="U98" s="190">
        <v>85862</v>
      </c>
      <c r="V98" s="190">
        <v>32014.168530947052</v>
      </c>
      <c r="W98" s="196"/>
      <c r="X98" s="88">
        <v>0</v>
      </c>
      <c r="Y98" s="88">
        <f t="shared" si="27"/>
        <v>0</v>
      </c>
      <c r="Z98" s="1"/>
      <c r="AA98" s="1"/>
    </row>
    <row r="99" spans="2:27">
      <c r="B99" s="206">
        <v>3101</v>
      </c>
      <c r="C99" t="s">
        <v>126</v>
      </c>
      <c r="D99" s="190">
        <v>950395.57299999997</v>
      </c>
      <c r="E99" s="85">
        <f t="shared" si="21"/>
        <v>29760.31229059026</v>
      </c>
      <c r="F99" s="86">
        <f t="shared" si="14"/>
        <v>0.7896191229138142</v>
      </c>
      <c r="G99" s="187">
        <f t="shared" si="15"/>
        <v>4759.4427618048403</v>
      </c>
      <c r="H99" s="187">
        <f t="shared" si="16"/>
        <v>151992.80459823756</v>
      </c>
      <c r="I99" s="187">
        <f t="shared" si="17"/>
        <v>1457.0965197768819</v>
      </c>
      <c r="J99" s="87">
        <f t="shared" si="18"/>
        <v>46532.37735907473</v>
      </c>
      <c r="K99" s="187">
        <f t="shared" si="22"/>
        <v>1072.0094407818121</v>
      </c>
      <c r="L99" s="87">
        <f t="shared" si="19"/>
        <v>34234.621491367172</v>
      </c>
      <c r="M99" s="88">
        <f t="shared" si="23"/>
        <v>186227.42608960473</v>
      </c>
      <c r="N99" s="88">
        <f t="shared" si="24"/>
        <v>1136622.9990896047</v>
      </c>
      <c r="O99" s="88">
        <f t="shared" si="25"/>
        <v>35591.76449317691</v>
      </c>
      <c r="P99" s="89">
        <f t="shared" si="20"/>
        <v>0.94434284115168421</v>
      </c>
      <c r="Q99" s="240">
        <v>8090.1999668067147</v>
      </c>
      <c r="R99" s="89">
        <f t="shared" si="26"/>
        <v>5.0610120570896033E-2</v>
      </c>
      <c r="S99" s="89">
        <f t="shared" si="26"/>
        <v>4.3865950390309334E-2</v>
      </c>
      <c r="T99" s="91">
        <v>31935</v>
      </c>
      <c r="U99" s="190">
        <v>904613</v>
      </c>
      <c r="V99" s="190">
        <v>28509.706901985504</v>
      </c>
      <c r="W99" s="196"/>
      <c r="X99" s="88">
        <v>0</v>
      </c>
      <c r="Y99" s="88">
        <f t="shared" si="27"/>
        <v>0</v>
      </c>
      <c r="Z99" s="1"/>
      <c r="AA99" s="1"/>
    </row>
    <row r="100" spans="2:27">
      <c r="B100" s="206">
        <v>3103</v>
      </c>
      <c r="C100" t="s">
        <v>127</v>
      </c>
      <c r="D100" s="190">
        <v>1824725.66</v>
      </c>
      <c r="E100" s="85">
        <f t="shared" si="21"/>
        <v>35056.495744558219</v>
      </c>
      <c r="F100" s="86">
        <f t="shared" si="14"/>
        <v>0.93014075766275828</v>
      </c>
      <c r="G100" s="187">
        <f t="shared" si="15"/>
        <v>1581.7326894240657</v>
      </c>
      <c r="H100" s="187">
        <f t="shared" si="16"/>
        <v>82330.768217212055</v>
      </c>
      <c r="I100" s="187">
        <f t="shared" si="17"/>
        <v>0</v>
      </c>
      <c r="J100" s="87">
        <f t="shared" si="18"/>
        <v>0</v>
      </c>
      <c r="K100" s="187">
        <f t="shared" si="22"/>
        <v>-385.08707899506982</v>
      </c>
      <c r="L100" s="87">
        <f t="shared" si="19"/>
        <v>-20044.167548772381</v>
      </c>
      <c r="M100" s="88">
        <f t="shared" si="23"/>
        <v>62286.600668439671</v>
      </c>
      <c r="N100" s="88">
        <f t="shared" si="24"/>
        <v>1887012.2606684396</v>
      </c>
      <c r="O100" s="88">
        <f t="shared" si="25"/>
        <v>36253.141354987216</v>
      </c>
      <c r="P100" s="89">
        <f t="shared" si="20"/>
        <v>0.96189090356577611</v>
      </c>
      <c r="Q100" s="240">
        <v>7712.1344291006608</v>
      </c>
      <c r="R100" s="89">
        <f t="shared" si="26"/>
        <v>3.0753065609811711E-2</v>
      </c>
      <c r="S100" s="89">
        <f t="shared" si="26"/>
        <v>1.4693033406596407E-2</v>
      </c>
      <c r="T100" s="91">
        <v>52051</v>
      </c>
      <c r="U100" s="190">
        <v>1770284</v>
      </c>
      <c r="V100" s="190">
        <v>34548.868071818892</v>
      </c>
      <c r="W100" s="196"/>
      <c r="X100" s="88">
        <v>0</v>
      </c>
      <c r="Y100" s="88">
        <f t="shared" si="27"/>
        <v>0</v>
      </c>
      <c r="Z100" s="1"/>
      <c r="AA100" s="1"/>
    </row>
    <row r="101" spans="2:27">
      <c r="B101" s="206">
        <v>3105</v>
      </c>
      <c r="C101" t="s">
        <v>128</v>
      </c>
      <c r="D101" s="190">
        <v>1763152.6140000001</v>
      </c>
      <c r="E101" s="85">
        <f t="shared" si="21"/>
        <v>29498.462699302338</v>
      </c>
      <c r="F101" s="86">
        <f t="shared" si="14"/>
        <v>0.78267156663183646</v>
      </c>
      <c r="G101" s="187">
        <f t="shared" si="15"/>
        <v>4916.5525165775944</v>
      </c>
      <c r="H101" s="187">
        <f t="shared" si="16"/>
        <v>293867.2604683594</v>
      </c>
      <c r="I101" s="187">
        <f t="shared" si="17"/>
        <v>1548.7438767276549</v>
      </c>
      <c r="J101" s="87">
        <f t="shared" si="18"/>
        <v>92569.970255888649</v>
      </c>
      <c r="K101" s="187">
        <f t="shared" si="22"/>
        <v>1163.6567977325851</v>
      </c>
      <c r="L101" s="87">
        <f t="shared" si="19"/>
        <v>69552.930457274342</v>
      </c>
      <c r="M101" s="88">
        <f t="shared" si="23"/>
        <v>363420.19092563377</v>
      </c>
      <c r="N101" s="88">
        <f t="shared" si="24"/>
        <v>2126572.8049256336</v>
      </c>
      <c r="O101" s="88">
        <f t="shared" si="25"/>
        <v>35578.672013612508</v>
      </c>
      <c r="P101" s="89">
        <f t="shared" si="20"/>
        <v>0.94399546333758511</v>
      </c>
      <c r="Q101" s="240">
        <v>48621.141386522737</v>
      </c>
      <c r="R101" s="89">
        <f t="shared" si="26"/>
        <v>3.4027051278141554E-2</v>
      </c>
      <c r="S101" s="89">
        <f t="shared" si="26"/>
        <v>2.1346289226529987E-2</v>
      </c>
      <c r="T101" s="91">
        <v>59771</v>
      </c>
      <c r="U101" s="190">
        <v>1705132</v>
      </c>
      <c r="V101" s="190">
        <v>28881.940445137028</v>
      </c>
      <c r="W101" s="196"/>
      <c r="X101" s="88">
        <v>0</v>
      </c>
      <c r="Y101" s="88">
        <f t="shared" si="27"/>
        <v>0</v>
      </c>
      <c r="Z101" s="1"/>
      <c r="AA101" s="1"/>
    </row>
    <row r="102" spans="2:27">
      <c r="B102" s="206">
        <v>3107</v>
      </c>
      <c r="C102" t="s">
        <v>129</v>
      </c>
      <c r="D102" s="190">
        <v>2708810.068</v>
      </c>
      <c r="E102" s="85">
        <f t="shared" si="21"/>
        <v>31782.354429191601</v>
      </c>
      <c r="F102" s="86">
        <f t="shared" si="14"/>
        <v>0.84326920307382636</v>
      </c>
      <c r="G102" s="187">
        <f t="shared" si="15"/>
        <v>3546.2174786440364</v>
      </c>
      <c r="H102" s="187">
        <f t="shared" si="16"/>
        <v>302244.11570483126</v>
      </c>
      <c r="I102" s="187">
        <f t="shared" si="17"/>
        <v>749.3817712664129</v>
      </c>
      <c r="J102" s="87">
        <f t="shared" si="18"/>
        <v>63869.80836503637</v>
      </c>
      <c r="K102" s="187">
        <f t="shared" si="22"/>
        <v>364.29469227134308</v>
      </c>
      <c r="L102" s="87">
        <f t="shared" si="19"/>
        <v>31048.83662228657</v>
      </c>
      <c r="M102" s="88">
        <f t="shared" si="23"/>
        <v>333292.95232711785</v>
      </c>
      <c r="N102" s="88">
        <f t="shared" si="24"/>
        <v>3042103.0203271178</v>
      </c>
      <c r="O102" s="88">
        <f t="shared" si="25"/>
        <v>35692.86660010698</v>
      </c>
      <c r="P102" s="89">
        <f t="shared" si="20"/>
        <v>0.94702534515968484</v>
      </c>
      <c r="Q102" s="240">
        <v>41745.635248448118</v>
      </c>
      <c r="R102" s="89">
        <f t="shared" si="26"/>
        <v>2.5368023914061386E-2</v>
      </c>
      <c r="S102" s="89">
        <f t="shared" si="26"/>
        <v>1.5911972443963439E-2</v>
      </c>
      <c r="T102" s="91">
        <v>85230</v>
      </c>
      <c r="U102" s="190">
        <v>2641793</v>
      </c>
      <c r="V102" s="190">
        <v>31284.555445028658</v>
      </c>
      <c r="W102" s="196"/>
      <c r="X102" s="88">
        <v>0</v>
      </c>
      <c r="Y102" s="88">
        <f t="shared" si="27"/>
        <v>0</v>
      </c>
      <c r="Z102" s="1"/>
      <c r="AA102" s="1"/>
    </row>
    <row r="103" spans="2:27">
      <c r="B103" s="206">
        <v>3110</v>
      </c>
      <c r="C103" t="s">
        <v>130</v>
      </c>
      <c r="D103" s="190">
        <v>192445.65400000001</v>
      </c>
      <c r="E103" s="85">
        <f t="shared" si="21"/>
        <v>40201.724253185719</v>
      </c>
      <c r="F103" s="86">
        <f t="shared" si="14"/>
        <v>1.0666571618759688</v>
      </c>
      <c r="G103" s="187">
        <f t="shared" si="15"/>
        <v>-1505.4044157524345</v>
      </c>
      <c r="H103" s="187">
        <f t="shared" si="16"/>
        <v>-7206.3709382069037</v>
      </c>
      <c r="I103" s="187">
        <f t="shared" si="17"/>
        <v>0</v>
      </c>
      <c r="J103" s="87">
        <f t="shared" si="18"/>
        <v>0</v>
      </c>
      <c r="K103" s="187">
        <f t="shared" si="22"/>
        <v>-385.08707899506982</v>
      </c>
      <c r="L103" s="87">
        <f t="shared" si="19"/>
        <v>-1843.4118471493991</v>
      </c>
      <c r="M103" s="88">
        <f t="shared" si="23"/>
        <v>-9049.7827853563031</v>
      </c>
      <c r="N103" s="88">
        <f t="shared" si="24"/>
        <v>183395.8712146437</v>
      </c>
      <c r="O103" s="88">
        <f t="shared" si="25"/>
        <v>38311.232758438207</v>
      </c>
      <c r="P103" s="89">
        <f t="shared" si="20"/>
        <v>1.0164974652510601</v>
      </c>
      <c r="Q103" s="240">
        <v>-493.91535167619622</v>
      </c>
      <c r="R103" s="89">
        <f t="shared" si="26"/>
        <v>-2.2001659148648853E-3</v>
      </c>
      <c r="S103" s="89">
        <f t="shared" si="26"/>
        <v>-7.4111531411293688E-3</v>
      </c>
      <c r="T103" s="91">
        <v>4787</v>
      </c>
      <c r="U103" s="190">
        <v>192870</v>
      </c>
      <c r="V103" s="190">
        <v>40501.889962200759</v>
      </c>
      <c r="W103" s="196"/>
      <c r="X103" s="88">
        <v>0</v>
      </c>
      <c r="Y103" s="88">
        <f t="shared" si="27"/>
        <v>0</v>
      </c>
      <c r="Z103" s="1"/>
      <c r="AA103" s="1"/>
    </row>
    <row r="104" spans="2:27">
      <c r="B104" s="206">
        <v>3112</v>
      </c>
      <c r="C104" t="s">
        <v>131</v>
      </c>
      <c r="D104" s="190">
        <v>257955.16500000001</v>
      </c>
      <c r="E104" s="85">
        <f t="shared" si="21"/>
        <v>32722.969047317016</v>
      </c>
      <c r="F104" s="86">
        <f t="shared" si="14"/>
        <v>0.8682261753835202</v>
      </c>
      <c r="G104" s="187">
        <f t="shared" si="15"/>
        <v>2981.8487077687873</v>
      </c>
      <c r="H104" s="187">
        <f t="shared" si="16"/>
        <v>23505.913363341351</v>
      </c>
      <c r="I104" s="187">
        <f t="shared" si="17"/>
        <v>420.16665492251758</v>
      </c>
      <c r="J104" s="87">
        <f t="shared" si="18"/>
        <v>3312.1737407542064</v>
      </c>
      <c r="K104" s="187">
        <f t="shared" si="22"/>
        <v>35.079575927447763</v>
      </c>
      <c r="L104" s="87">
        <f t="shared" si="19"/>
        <v>276.5322970360707</v>
      </c>
      <c r="M104" s="88">
        <f t="shared" si="23"/>
        <v>23782.445660377423</v>
      </c>
      <c r="N104" s="88">
        <f t="shared" si="24"/>
        <v>281737.61066037742</v>
      </c>
      <c r="O104" s="88">
        <f t="shared" si="25"/>
        <v>35739.89733101325</v>
      </c>
      <c r="P104" s="89">
        <f t="shared" si="20"/>
        <v>0.9482731937751695</v>
      </c>
      <c r="Q104" s="240">
        <v>832.45890284597408</v>
      </c>
      <c r="R104" s="89">
        <f t="shared" si="26"/>
        <v>3.0954658087206779E-2</v>
      </c>
      <c r="S104" s="89">
        <f t="shared" si="26"/>
        <v>8.7714054460395749E-2</v>
      </c>
      <c r="T104" s="91">
        <v>7883</v>
      </c>
      <c r="U104" s="190">
        <v>250210</v>
      </c>
      <c r="V104" s="190">
        <v>30084.164963328123</v>
      </c>
      <c r="W104" s="196"/>
      <c r="X104" s="88">
        <v>0</v>
      </c>
      <c r="Y104" s="88">
        <f t="shared" si="27"/>
        <v>0</v>
      </c>
      <c r="Z104" s="1"/>
      <c r="AA104" s="1"/>
    </row>
    <row r="105" spans="2:27">
      <c r="B105" s="206">
        <v>3114</v>
      </c>
      <c r="C105" t="s">
        <v>132</v>
      </c>
      <c r="D105" s="190">
        <v>183824.019</v>
      </c>
      <c r="E105" s="85">
        <f t="shared" si="21"/>
        <v>29914.405044751831</v>
      </c>
      <c r="F105" s="86">
        <f t="shared" si="14"/>
        <v>0.79370760774557136</v>
      </c>
      <c r="G105" s="187">
        <f t="shared" si="15"/>
        <v>4666.9871093078982</v>
      </c>
      <c r="H105" s="187">
        <f t="shared" si="16"/>
        <v>28678.635786697032</v>
      </c>
      <c r="I105" s="187">
        <f t="shared" si="17"/>
        <v>1403.1640558203321</v>
      </c>
      <c r="J105" s="87">
        <f t="shared" si="18"/>
        <v>8622.4431230159407</v>
      </c>
      <c r="K105" s="187">
        <f t="shared" si="22"/>
        <v>1018.0769768252624</v>
      </c>
      <c r="L105" s="87">
        <f t="shared" si="19"/>
        <v>6256.0830225912368</v>
      </c>
      <c r="M105" s="88">
        <f t="shared" si="23"/>
        <v>34934.718809288272</v>
      </c>
      <c r="N105" s="88">
        <f t="shared" si="24"/>
        <v>218758.73780928826</v>
      </c>
      <c r="O105" s="88">
        <f t="shared" si="25"/>
        <v>35599.469130884994</v>
      </c>
      <c r="P105" s="89">
        <f t="shared" si="20"/>
        <v>0.94454726539327216</v>
      </c>
      <c r="Q105" s="240">
        <v>4214.950374621174</v>
      </c>
      <c r="R105" s="89">
        <f t="shared" si="26"/>
        <v>2.3228476323538416E-2</v>
      </c>
      <c r="S105" s="89">
        <f t="shared" si="26"/>
        <v>2.9137693892061826E-3</v>
      </c>
      <c r="T105" s="91">
        <v>6145</v>
      </c>
      <c r="U105" s="190">
        <v>179651</v>
      </c>
      <c r="V105" s="190">
        <v>29827.494604017931</v>
      </c>
      <c r="W105" s="196"/>
      <c r="X105" s="88">
        <v>0</v>
      </c>
      <c r="Y105" s="88">
        <f t="shared" si="27"/>
        <v>0</v>
      </c>
      <c r="Z105" s="1"/>
      <c r="AA105" s="1"/>
    </row>
    <row r="106" spans="2:27">
      <c r="B106" s="206">
        <v>3116</v>
      </c>
      <c r="C106" t="s">
        <v>133</v>
      </c>
      <c r="D106" s="190">
        <v>114649.43399999999</v>
      </c>
      <c r="E106" s="85">
        <f t="shared" si="21"/>
        <v>29254.76754274049</v>
      </c>
      <c r="F106" s="86">
        <f t="shared" si="14"/>
        <v>0.77620569510791593</v>
      </c>
      <c r="G106" s="187">
        <f t="shared" si="15"/>
        <v>5062.7696105147024</v>
      </c>
      <c r="H106" s="187">
        <f t="shared" si="16"/>
        <v>19840.994103607118</v>
      </c>
      <c r="I106" s="187">
        <f t="shared" si="17"/>
        <v>1634.0371815243016</v>
      </c>
      <c r="J106" s="87">
        <f t="shared" si="18"/>
        <v>6403.7917143937375</v>
      </c>
      <c r="K106" s="187">
        <f t="shared" si="22"/>
        <v>1248.9501025292318</v>
      </c>
      <c r="L106" s="87">
        <f t="shared" si="19"/>
        <v>4894.6354518120597</v>
      </c>
      <c r="M106" s="88">
        <f t="shared" si="23"/>
        <v>24735.629555419178</v>
      </c>
      <c r="N106" s="88">
        <f t="shared" si="24"/>
        <v>139385.06355541918</v>
      </c>
      <c r="O106" s="88">
        <f t="shared" si="25"/>
        <v>35566.487255784428</v>
      </c>
      <c r="P106" s="89">
        <f t="shared" si="20"/>
        <v>0.94367216976138946</v>
      </c>
      <c r="Q106" s="240">
        <v>6382.5735091847855</v>
      </c>
      <c r="R106" s="89">
        <f t="shared" si="26"/>
        <v>4.2432794639337256E-3</v>
      </c>
      <c r="S106" s="89">
        <f t="shared" si="26"/>
        <v>-4.2129665739101098E-3</v>
      </c>
      <c r="T106" s="91">
        <v>3919</v>
      </c>
      <c r="U106" s="190">
        <v>114165</v>
      </c>
      <c r="V106" s="190">
        <v>29378.538342768912</v>
      </c>
      <c r="W106" s="196"/>
      <c r="X106" s="88">
        <v>0</v>
      </c>
      <c r="Y106" s="88">
        <f t="shared" si="27"/>
        <v>0</v>
      </c>
      <c r="Z106" s="1"/>
      <c r="AA106" s="1"/>
    </row>
    <row r="107" spans="2:27">
      <c r="B107" s="206">
        <v>3118</v>
      </c>
      <c r="C107" t="s">
        <v>134</v>
      </c>
      <c r="D107" s="190">
        <v>1418929.2749999999</v>
      </c>
      <c r="E107" s="85">
        <f t="shared" si="21"/>
        <v>30186.131025826486</v>
      </c>
      <c r="F107" s="86">
        <f t="shared" si="14"/>
        <v>0.80091721054657772</v>
      </c>
      <c r="G107" s="187">
        <f t="shared" si="15"/>
        <v>4503.9515206631049</v>
      </c>
      <c r="H107" s="187">
        <f t="shared" si="16"/>
        <v>211712.74518028993</v>
      </c>
      <c r="I107" s="187">
        <f t="shared" si="17"/>
        <v>1308.0599624442029</v>
      </c>
      <c r="J107" s="87">
        <f t="shared" si="18"/>
        <v>61486.666594652204</v>
      </c>
      <c r="K107" s="187">
        <f t="shared" si="22"/>
        <v>922.97288344913318</v>
      </c>
      <c r="L107" s="87">
        <f t="shared" si="19"/>
        <v>43385.263359409953</v>
      </c>
      <c r="M107" s="88">
        <f t="shared" si="23"/>
        <v>255098.00853969989</v>
      </c>
      <c r="N107" s="88">
        <f t="shared" si="24"/>
        <v>1674027.2835396999</v>
      </c>
      <c r="O107" s="88">
        <f t="shared" si="25"/>
        <v>35613.055429938722</v>
      </c>
      <c r="P107" s="89">
        <f t="shared" si="20"/>
        <v>0.94490774553332235</v>
      </c>
      <c r="Q107" s="240">
        <v>51422.381256695429</v>
      </c>
      <c r="R107" s="89">
        <f t="shared" si="26"/>
        <v>-9.2991751428524207E-3</v>
      </c>
      <c r="S107" s="89">
        <f t="shared" si="26"/>
        <v>-2.2450630589196857E-2</v>
      </c>
      <c r="T107" s="91">
        <v>47006</v>
      </c>
      <c r="U107" s="190">
        <v>1432248</v>
      </c>
      <c r="V107" s="190">
        <v>30879.392867922903</v>
      </c>
      <c r="W107" s="196"/>
      <c r="X107" s="88">
        <v>0</v>
      </c>
      <c r="Y107" s="88">
        <f t="shared" si="27"/>
        <v>0</v>
      </c>
      <c r="Z107" s="1"/>
      <c r="AA107" s="1"/>
    </row>
    <row r="108" spans="2:27">
      <c r="B108" s="206">
        <v>3120</v>
      </c>
      <c r="C108" t="s">
        <v>135</v>
      </c>
      <c r="D108" s="190">
        <v>259107.70699999999</v>
      </c>
      <c r="E108" s="85">
        <f t="shared" si="21"/>
        <v>30772.886817102139</v>
      </c>
      <c r="F108" s="86">
        <f t="shared" si="14"/>
        <v>0.81648538028712758</v>
      </c>
      <c r="G108" s="187">
        <f t="shared" si="15"/>
        <v>4151.8980458977139</v>
      </c>
      <c r="H108" s="187">
        <f t="shared" si="16"/>
        <v>34958.981546458752</v>
      </c>
      <c r="I108" s="187">
        <f t="shared" si="17"/>
        <v>1102.6954354977245</v>
      </c>
      <c r="J108" s="87">
        <f t="shared" si="18"/>
        <v>9284.6955668908395</v>
      </c>
      <c r="K108" s="187">
        <f t="shared" si="22"/>
        <v>717.60835650265471</v>
      </c>
      <c r="L108" s="87">
        <f t="shared" si="19"/>
        <v>6042.2623617523523</v>
      </c>
      <c r="M108" s="88">
        <f t="shared" si="23"/>
        <v>41001.243908211101</v>
      </c>
      <c r="N108" s="88">
        <f t="shared" si="24"/>
        <v>300108.95090821112</v>
      </c>
      <c r="O108" s="88">
        <f t="shared" si="25"/>
        <v>35642.393219502512</v>
      </c>
      <c r="P108" s="89">
        <f t="shared" si="20"/>
        <v>0.94568615402035006</v>
      </c>
      <c r="Q108" s="240">
        <v>6247.852934265291</v>
      </c>
      <c r="R108" s="89">
        <f t="shared" si="26"/>
        <v>3.6211151235937961E-2</v>
      </c>
      <c r="S108" s="89">
        <f t="shared" si="26"/>
        <v>3.0180943823757422E-2</v>
      </c>
      <c r="T108" s="91">
        <v>8420</v>
      </c>
      <c r="U108" s="190">
        <v>250053</v>
      </c>
      <c r="V108" s="190">
        <v>29871.341536256121</v>
      </c>
      <c r="W108" s="196"/>
      <c r="X108" s="88">
        <v>0</v>
      </c>
      <c r="Y108" s="88">
        <f t="shared" si="27"/>
        <v>0</v>
      </c>
      <c r="Z108" s="1"/>
      <c r="AA108" s="1"/>
    </row>
    <row r="109" spans="2:27">
      <c r="B109" s="206">
        <v>3122</v>
      </c>
      <c r="C109" t="s">
        <v>136</v>
      </c>
      <c r="D109" s="190">
        <v>108139.03</v>
      </c>
      <c r="E109" s="85">
        <f t="shared" si="21"/>
        <v>29562.337342810279</v>
      </c>
      <c r="F109" s="86">
        <f t="shared" si="14"/>
        <v>0.7843663284169512</v>
      </c>
      <c r="G109" s="187">
        <f t="shared" si="15"/>
        <v>4878.2277304728295</v>
      </c>
      <c r="H109" s="187">
        <f t="shared" si="16"/>
        <v>17844.557038069608</v>
      </c>
      <c r="I109" s="187">
        <f t="shared" si="17"/>
        <v>1526.3877514998755</v>
      </c>
      <c r="J109" s="87">
        <f t="shared" si="18"/>
        <v>5583.5263949865448</v>
      </c>
      <c r="K109" s="187">
        <f t="shared" si="22"/>
        <v>1141.3006725048058</v>
      </c>
      <c r="L109" s="87">
        <f t="shared" si="19"/>
        <v>4174.8778600225796</v>
      </c>
      <c r="M109" s="88">
        <f t="shared" si="23"/>
        <v>22019.434898092186</v>
      </c>
      <c r="N109" s="88">
        <f t="shared" si="24"/>
        <v>130158.46489809218</v>
      </c>
      <c r="O109" s="88">
        <f t="shared" si="25"/>
        <v>35581.865745787909</v>
      </c>
      <c r="P109" s="89">
        <f t="shared" si="20"/>
        <v>0.9440802014268409</v>
      </c>
      <c r="Q109" s="240">
        <v>3673.0459492211958</v>
      </c>
      <c r="R109" s="89">
        <f t="shared" si="26"/>
        <v>-3.8961146625891303E-3</v>
      </c>
      <c r="S109" s="89">
        <f t="shared" si="26"/>
        <v>-9.0699730063318242E-3</v>
      </c>
      <c r="T109" s="91">
        <v>3658</v>
      </c>
      <c r="U109" s="190">
        <v>108562</v>
      </c>
      <c r="V109" s="190">
        <v>29832.92113217917</v>
      </c>
      <c r="W109" s="196"/>
      <c r="X109" s="88">
        <v>0</v>
      </c>
      <c r="Y109" s="88">
        <f t="shared" si="27"/>
        <v>0</v>
      </c>
      <c r="Z109" s="1"/>
      <c r="AA109" s="1"/>
    </row>
    <row r="110" spans="2:27">
      <c r="B110" s="206">
        <v>3124</v>
      </c>
      <c r="C110" t="s">
        <v>137</v>
      </c>
      <c r="D110" s="190">
        <v>40683.987000000001</v>
      </c>
      <c r="E110" s="85">
        <f t="shared" si="21"/>
        <v>30203.40534521158</v>
      </c>
      <c r="F110" s="86">
        <f t="shared" si="14"/>
        <v>0.80137554353678975</v>
      </c>
      <c r="G110" s="187">
        <f t="shared" si="15"/>
        <v>4493.5869290320488</v>
      </c>
      <c r="H110" s="187">
        <f t="shared" si="16"/>
        <v>6052.86159340617</v>
      </c>
      <c r="I110" s="187">
        <f t="shared" si="17"/>
        <v>1302.0139506594198</v>
      </c>
      <c r="J110" s="87">
        <f t="shared" si="18"/>
        <v>1753.8127915382386</v>
      </c>
      <c r="K110" s="187">
        <f t="shared" si="22"/>
        <v>916.92687166435007</v>
      </c>
      <c r="L110" s="87">
        <f t="shared" si="19"/>
        <v>1235.1004961318795</v>
      </c>
      <c r="M110" s="88">
        <f t="shared" si="23"/>
        <v>7287.9620895380494</v>
      </c>
      <c r="N110" s="88">
        <f t="shared" si="24"/>
        <v>47971.949089538051</v>
      </c>
      <c r="O110" s="88">
        <f t="shared" si="25"/>
        <v>35613.919145907981</v>
      </c>
      <c r="P110" s="89">
        <f t="shared" si="20"/>
        <v>0.94493066218283306</v>
      </c>
      <c r="Q110" s="240">
        <v>1550.4682019958855</v>
      </c>
      <c r="R110" s="89">
        <f t="shared" si="26"/>
        <v>-5.0382245047688682E-3</v>
      </c>
      <c r="S110" s="89">
        <f t="shared" si="26"/>
        <v>-1.8333927518068241E-2</v>
      </c>
      <c r="T110" s="91">
        <v>1347</v>
      </c>
      <c r="U110" s="190">
        <v>40890</v>
      </c>
      <c r="V110" s="190">
        <v>30767.494356659143</v>
      </c>
      <c r="W110" s="196"/>
      <c r="X110" s="88">
        <v>0</v>
      </c>
      <c r="Y110" s="88">
        <f t="shared" si="27"/>
        <v>0</v>
      </c>
      <c r="Z110" s="1"/>
      <c r="AA110" s="1"/>
    </row>
    <row r="111" spans="2:27">
      <c r="B111" s="206">
        <v>3201</v>
      </c>
      <c r="C111" t="s">
        <v>138</v>
      </c>
      <c r="D111" s="190">
        <v>8019871.3810000001</v>
      </c>
      <c r="E111" s="85">
        <f t="shared" si="21"/>
        <v>61257.333666867809</v>
      </c>
      <c r="F111" s="86">
        <f t="shared" si="14"/>
        <v>1.6253176918901096</v>
      </c>
      <c r="G111" s="187">
        <f t="shared" si="15"/>
        <v>-14138.770063961689</v>
      </c>
      <c r="H111" s="187">
        <f t="shared" si="16"/>
        <v>-1851061.915543928</v>
      </c>
      <c r="I111" s="187">
        <f t="shared" si="17"/>
        <v>0</v>
      </c>
      <c r="J111" s="87">
        <f t="shared" si="18"/>
        <v>0</v>
      </c>
      <c r="K111" s="187">
        <f t="shared" si="22"/>
        <v>-385.08707899506982</v>
      </c>
      <c r="L111" s="87">
        <f t="shared" si="19"/>
        <v>-50415.985469113533</v>
      </c>
      <c r="M111" s="88">
        <f t="shared" si="23"/>
        <v>-1901477.9010130416</v>
      </c>
      <c r="N111" s="88">
        <f t="shared" si="24"/>
        <v>6118393.4799869582</v>
      </c>
      <c r="O111" s="88">
        <f t="shared" si="25"/>
        <v>46733.476523911042</v>
      </c>
      <c r="P111" s="89">
        <f t="shared" si="20"/>
        <v>1.2399616772567164</v>
      </c>
      <c r="Q111" s="240">
        <v>-161715.49339803541</v>
      </c>
      <c r="R111" s="89">
        <f t="shared" si="26"/>
        <v>-1.3362826999500884E-2</v>
      </c>
      <c r="S111" s="89">
        <f t="shared" si="26"/>
        <v>-2.1253151089077927E-2</v>
      </c>
      <c r="T111" s="91">
        <v>130921</v>
      </c>
      <c r="U111" s="190">
        <v>8128491</v>
      </c>
      <c r="V111" s="190">
        <v>62587.515592035357</v>
      </c>
      <c r="W111" s="196"/>
      <c r="X111" s="88">
        <v>0</v>
      </c>
      <c r="Y111" s="88">
        <f t="shared" si="27"/>
        <v>0</v>
      </c>
      <c r="Z111" s="1"/>
      <c r="AA111" s="1"/>
    </row>
    <row r="112" spans="2:27">
      <c r="B112" s="206">
        <v>3203</v>
      </c>
      <c r="C112" t="s">
        <v>139</v>
      </c>
      <c r="D112" s="190">
        <v>4932654.9720000001</v>
      </c>
      <c r="E112" s="85">
        <f t="shared" si="21"/>
        <v>49918.078955624143</v>
      </c>
      <c r="F112" s="86">
        <f t="shared" si="14"/>
        <v>1.3244575304723958</v>
      </c>
      <c r="G112" s="187">
        <f t="shared" si="15"/>
        <v>-7335.2172372154891</v>
      </c>
      <c r="H112" s="187">
        <f t="shared" si="16"/>
        <v>-724829.4912954485</v>
      </c>
      <c r="I112" s="187">
        <f t="shared" si="17"/>
        <v>0</v>
      </c>
      <c r="J112" s="87">
        <f t="shared" si="18"/>
        <v>0</v>
      </c>
      <c r="K112" s="187">
        <f t="shared" si="22"/>
        <v>-385.08707899506982</v>
      </c>
      <c r="L112" s="87">
        <f t="shared" si="19"/>
        <v>-38052.379710897825</v>
      </c>
      <c r="M112" s="88">
        <f t="shared" si="23"/>
        <v>-762881.87100634631</v>
      </c>
      <c r="N112" s="88">
        <f t="shared" si="24"/>
        <v>4169773.1009936538</v>
      </c>
      <c r="O112" s="88">
        <f t="shared" si="25"/>
        <v>42197.77463941359</v>
      </c>
      <c r="P112" s="89">
        <f t="shared" si="20"/>
        <v>1.1196176126896311</v>
      </c>
      <c r="Q112" s="240">
        <v>-90713.627194794244</v>
      </c>
      <c r="R112" s="89">
        <f t="shared" si="26"/>
        <v>3.4134479591449537E-2</v>
      </c>
      <c r="S112" s="89">
        <f t="shared" si="26"/>
        <v>2.3344694149373034E-2</v>
      </c>
      <c r="T112" s="91">
        <v>98815</v>
      </c>
      <c r="U112" s="190">
        <v>4769839</v>
      </c>
      <c r="V112" s="190">
        <v>48779.340178352286</v>
      </c>
      <c r="W112" s="196"/>
      <c r="X112" s="88">
        <v>0</v>
      </c>
      <c r="Y112" s="88">
        <f t="shared" si="27"/>
        <v>0</v>
      </c>
      <c r="Z112" s="1"/>
      <c r="AA112" s="1"/>
    </row>
    <row r="113" spans="2:27">
      <c r="B113" s="206">
        <v>3205</v>
      </c>
      <c r="C113" t="s">
        <v>140</v>
      </c>
      <c r="D113" s="190">
        <v>3381072.1290000002</v>
      </c>
      <c r="E113" s="85">
        <f t="shared" si="21"/>
        <v>35892.10442564304</v>
      </c>
      <c r="F113" s="86">
        <f t="shared" si="14"/>
        <v>0.95231164711494953</v>
      </c>
      <c r="G113" s="187">
        <f t="shared" si="15"/>
        <v>1080.3674807731732</v>
      </c>
      <c r="H113" s="187">
        <f t="shared" si="16"/>
        <v>101771.69705631369</v>
      </c>
      <c r="I113" s="187">
        <f t="shared" si="17"/>
        <v>0</v>
      </c>
      <c r="J113" s="87">
        <f t="shared" si="18"/>
        <v>0</v>
      </c>
      <c r="K113" s="187">
        <f t="shared" si="22"/>
        <v>-385.08707899506982</v>
      </c>
      <c r="L113" s="87">
        <f t="shared" si="19"/>
        <v>-36275.58792841457</v>
      </c>
      <c r="M113" s="88">
        <f t="shared" si="23"/>
        <v>65496.109127899115</v>
      </c>
      <c r="N113" s="88">
        <f t="shared" si="24"/>
        <v>3446568.2381278994</v>
      </c>
      <c r="O113" s="88">
        <f t="shared" si="25"/>
        <v>36587.384827421149</v>
      </c>
      <c r="P113" s="89">
        <f t="shared" si="20"/>
        <v>0.97075925934665275</v>
      </c>
      <c r="Q113" s="240">
        <v>26438.202442898488</v>
      </c>
      <c r="R113" s="89">
        <f t="shared" si="26"/>
        <v>1.7723889663143946E-2</v>
      </c>
      <c r="S113" s="89">
        <f t="shared" si="26"/>
        <v>-1.1294978158165877E-2</v>
      </c>
      <c r="T113" s="91">
        <v>94201</v>
      </c>
      <c r="U113" s="190">
        <v>3322190</v>
      </c>
      <c r="V113" s="190">
        <v>36302.136261815001</v>
      </c>
      <c r="W113" s="196"/>
      <c r="X113" s="88">
        <v>0</v>
      </c>
      <c r="Y113" s="88">
        <f t="shared" si="27"/>
        <v>0</v>
      </c>
      <c r="Z113" s="1"/>
      <c r="AA113" s="1"/>
    </row>
    <row r="114" spans="2:27">
      <c r="B114" s="206">
        <v>3207</v>
      </c>
      <c r="C114" t="s">
        <v>141</v>
      </c>
      <c r="D114" s="190">
        <v>2568982.8420000002</v>
      </c>
      <c r="E114" s="85">
        <f t="shared" si="21"/>
        <v>40418.232252989306</v>
      </c>
      <c r="F114" s="86">
        <f t="shared" si="14"/>
        <v>1.0724016868406072</v>
      </c>
      <c r="G114" s="187">
        <f t="shared" si="15"/>
        <v>-1635.3092156345867</v>
      </c>
      <c r="H114" s="187">
        <f t="shared" si="16"/>
        <v>-103940.25374573433</v>
      </c>
      <c r="I114" s="187">
        <f t="shared" si="17"/>
        <v>0</v>
      </c>
      <c r="J114" s="87">
        <f t="shared" si="18"/>
        <v>0</v>
      </c>
      <c r="K114" s="187">
        <f t="shared" si="22"/>
        <v>-385.08707899506982</v>
      </c>
      <c r="L114" s="87">
        <f t="shared" si="19"/>
        <v>-24476.134740926638</v>
      </c>
      <c r="M114" s="88">
        <f t="shared" si="23"/>
        <v>-128416.38848666096</v>
      </c>
      <c r="N114" s="88">
        <f t="shared" si="24"/>
        <v>2440566.4535133392</v>
      </c>
      <c r="O114" s="88">
        <f t="shared" si="25"/>
        <v>38397.835958359647</v>
      </c>
      <c r="P114" s="89">
        <f t="shared" si="20"/>
        <v>1.0187952752369156</v>
      </c>
      <c r="Q114" s="240">
        <v>-13589.487638173523</v>
      </c>
      <c r="R114" s="92">
        <f t="shared" si="26"/>
        <v>1.7165965058987379E-2</v>
      </c>
      <c r="S114" s="93">
        <f t="shared" si="26"/>
        <v>-3.878296175319746E-3</v>
      </c>
      <c r="T114" s="91">
        <v>63560</v>
      </c>
      <c r="U114" s="190">
        <v>2525628</v>
      </c>
      <c r="V114" s="190">
        <v>40575.596433448467</v>
      </c>
      <c r="W114" s="196"/>
      <c r="X114" s="88">
        <v>0</v>
      </c>
      <c r="Y114" s="88">
        <f t="shared" si="27"/>
        <v>0</v>
      </c>
      <c r="Z114" s="1"/>
      <c r="AA114" s="1"/>
    </row>
    <row r="115" spans="2:27">
      <c r="B115" s="206">
        <v>3209</v>
      </c>
      <c r="C115" t="s">
        <v>142</v>
      </c>
      <c r="D115" s="190">
        <v>1414187.476</v>
      </c>
      <c r="E115" s="85">
        <f t="shared" si="21"/>
        <v>32277.068425617388</v>
      </c>
      <c r="F115" s="86">
        <f t="shared" si="14"/>
        <v>0.85639526264392141</v>
      </c>
      <c r="G115" s="187">
        <f t="shared" si="15"/>
        <v>3249.3890807885641</v>
      </c>
      <c r="H115" s="187">
        <f t="shared" si="16"/>
        <v>142368.73318567013</v>
      </c>
      <c r="I115" s="187">
        <f t="shared" si="17"/>
        <v>576.23187251738727</v>
      </c>
      <c r="J115" s="87">
        <f t="shared" si="18"/>
        <v>25247.023262476807</v>
      </c>
      <c r="K115" s="187">
        <f t="shared" si="22"/>
        <v>191.14479352231746</v>
      </c>
      <c r="L115" s="87">
        <f t="shared" si="19"/>
        <v>8374.817983386818</v>
      </c>
      <c r="M115" s="88">
        <f t="shared" si="23"/>
        <v>150743.55116905694</v>
      </c>
      <c r="N115" s="88">
        <f t="shared" si="24"/>
        <v>1564931.0271690569</v>
      </c>
      <c r="O115" s="88">
        <f t="shared" si="25"/>
        <v>35717.602299928265</v>
      </c>
      <c r="P115" s="89">
        <f t="shared" si="20"/>
        <v>0.94768164813818945</v>
      </c>
      <c r="Q115" s="240">
        <v>33298.659191163722</v>
      </c>
      <c r="R115" s="92">
        <f t="shared" si="26"/>
        <v>3.8455361769487027E-3</v>
      </c>
      <c r="S115" s="93">
        <f t="shared" si="26"/>
        <v>-1.7874589086568343E-2</v>
      </c>
      <c r="T115" s="91">
        <v>43814</v>
      </c>
      <c r="U115" s="190">
        <v>1408770</v>
      </c>
      <c r="V115" s="190">
        <v>32864.508001679649</v>
      </c>
      <c r="W115" s="196"/>
      <c r="X115" s="88">
        <v>0</v>
      </c>
      <c r="Y115" s="88">
        <f t="shared" si="27"/>
        <v>0</v>
      </c>
      <c r="Z115" s="1"/>
      <c r="AA115" s="1"/>
    </row>
    <row r="116" spans="2:27">
      <c r="B116" s="206">
        <v>3212</v>
      </c>
      <c r="C116" t="s">
        <v>143</v>
      </c>
      <c r="D116" s="190">
        <v>774954.66700000002</v>
      </c>
      <c r="E116" s="85">
        <f t="shared" si="21"/>
        <v>37763.98162857561</v>
      </c>
      <c r="F116" s="86">
        <f t="shared" si="14"/>
        <v>1.0019774577673908</v>
      </c>
      <c r="G116" s="187">
        <f t="shared" si="15"/>
        <v>-42.758840986368888</v>
      </c>
      <c r="H116" s="187">
        <f t="shared" si="16"/>
        <v>-877.45417588127589</v>
      </c>
      <c r="I116" s="187">
        <f t="shared" si="17"/>
        <v>0</v>
      </c>
      <c r="J116" s="87">
        <f t="shared" si="18"/>
        <v>0</v>
      </c>
      <c r="K116" s="187">
        <f t="shared" si="22"/>
        <v>-385.08707899506982</v>
      </c>
      <c r="L116" s="87">
        <f t="shared" si="19"/>
        <v>-7902.3719480578275</v>
      </c>
      <c r="M116" s="88">
        <f t="shared" si="23"/>
        <v>-8779.8261239391031</v>
      </c>
      <c r="N116" s="88">
        <f t="shared" si="24"/>
        <v>766174.84087606089</v>
      </c>
      <c r="O116" s="88">
        <f t="shared" si="25"/>
        <v>37336.135708594164</v>
      </c>
      <c r="P116" s="89">
        <f t="shared" si="20"/>
        <v>0.99062558360762887</v>
      </c>
      <c r="Q116" s="240">
        <v>7796.6212505228978</v>
      </c>
      <c r="R116" s="92">
        <f t="shared" si="26"/>
        <v>-9.7995116428834083E-3</v>
      </c>
      <c r="S116" s="92">
        <f t="shared" si="26"/>
        <v>-1.940186519207995E-2</v>
      </c>
      <c r="T116" s="91">
        <v>20521</v>
      </c>
      <c r="U116" s="190">
        <v>782624</v>
      </c>
      <c r="V116" s="190">
        <v>38511.170160417278</v>
      </c>
      <c r="W116" s="196"/>
      <c r="X116" s="88">
        <v>0</v>
      </c>
      <c r="Y116" s="88">
        <f t="shared" si="27"/>
        <v>0</v>
      </c>
      <c r="Z116" s="1"/>
      <c r="AA116" s="1"/>
    </row>
    <row r="117" spans="2:27">
      <c r="B117" s="206">
        <v>3214</v>
      </c>
      <c r="C117" t="s">
        <v>144</v>
      </c>
      <c r="D117" s="190">
        <v>715957.505</v>
      </c>
      <c r="E117" s="85">
        <f t="shared" si="21"/>
        <v>44075.197303619796</v>
      </c>
      <c r="F117" s="86">
        <f t="shared" si="14"/>
        <v>1.1694305589710363</v>
      </c>
      <c r="G117" s="187">
        <f t="shared" si="15"/>
        <v>-3829.4882460128806</v>
      </c>
      <c r="H117" s="187">
        <f t="shared" si="16"/>
        <v>-62206.207068233227</v>
      </c>
      <c r="I117" s="187">
        <f t="shared" si="17"/>
        <v>0</v>
      </c>
      <c r="J117" s="87">
        <f t="shared" si="18"/>
        <v>0</v>
      </c>
      <c r="K117" s="187">
        <f t="shared" si="22"/>
        <v>-385.08707899506982</v>
      </c>
      <c r="L117" s="87">
        <f t="shared" si="19"/>
        <v>-6255.3545111959138</v>
      </c>
      <c r="M117" s="88">
        <f t="shared" si="23"/>
        <v>-68461.561579429137</v>
      </c>
      <c r="N117" s="88">
        <f t="shared" si="24"/>
        <v>647495.94342057081</v>
      </c>
      <c r="O117" s="88">
        <f t="shared" si="25"/>
        <v>39860.621978611845</v>
      </c>
      <c r="P117" s="89">
        <f t="shared" si="20"/>
        <v>1.0576068240890872</v>
      </c>
      <c r="Q117" s="240">
        <v>-152.35656503603968</v>
      </c>
      <c r="R117" s="92">
        <f t="shared" si="26"/>
        <v>-2.4539857950403893E-2</v>
      </c>
      <c r="S117" s="92">
        <f t="shared" si="26"/>
        <v>-3.2826825421645285E-2</v>
      </c>
      <c r="T117" s="91">
        <v>16244</v>
      </c>
      <c r="U117" s="190">
        <v>733969</v>
      </c>
      <c r="V117" s="190">
        <v>45571.153607351298</v>
      </c>
      <c r="W117" s="196"/>
      <c r="X117" s="88">
        <v>0</v>
      </c>
      <c r="Y117" s="88">
        <f t="shared" si="27"/>
        <v>0</v>
      </c>
      <c r="Z117" s="1"/>
      <c r="AA117" s="1"/>
    </row>
    <row r="118" spans="2:27">
      <c r="B118" s="206">
        <v>3216</v>
      </c>
      <c r="C118" t="s">
        <v>145</v>
      </c>
      <c r="D118" s="190">
        <v>684878.12399999995</v>
      </c>
      <c r="E118" s="85">
        <f t="shared" si="21"/>
        <v>35134.567485764113</v>
      </c>
      <c r="F118" s="86">
        <f t="shared" si="14"/>
        <v>0.93221220567759788</v>
      </c>
      <c r="G118" s="187">
        <f t="shared" si="15"/>
        <v>1534.8896447005288</v>
      </c>
      <c r="H118" s="187">
        <f t="shared" si="16"/>
        <v>29919.603844147412</v>
      </c>
      <c r="I118" s="187">
        <f t="shared" si="17"/>
        <v>0</v>
      </c>
      <c r="J118" s="87">
        <f t="shared" si="18"/>
        <v>0</v>
      </c>
      <c r="K118" s="187">
        <f t="shared" si="22"/>
        <v>-385.08707899506982</v>
      </c>
      <c r="L118" s="87">
        <f t="shared" si="19"/>
        <v>-7506.5024308508964</v>
      </c>
      <c r="M118" s="88">
        <f t="shared" si="23"/>
        <v>22413.101413296514</v>
      </c>
      <c r="N118" s="88">
        <f t="shared" si="24"/>
        <v>707291.22541329649</v>
      </c>
      <c r="O118" s="88">
        <f t="shared" si="25"/>
        <v>36284.370051469581</v>
      </c>
      <c r="P118" s="89">
        <f t="shared" si="20"/>
        <v>0.96271948277171215</v>
      </c>
      <c r="Q118" s="240">
        <v>3330.6651625186569</v>
      </c>
      <c r="R118" s="92">
        <f t="shared" si="26"/>
        <v>4.5127198591192443E-2</v>
      </c>
      <c r="S118" s="92">
        <f t="shared" si="26"/>
        <v>2.3466531262877403E-2</v>
      </c>
      <c r="T118" s="91">
        <v>19493</v>
      </c>
      <c r="U118" s="190">
        <v>655306</v>
      </c>
      <c r="V118" s="190">
        <v>34328.98527948033</v>
      </c>
      <c r="W118" s="196"/>
      <c r="X118" s="88">
        <v>0</v>
      </c>
      <c r="Y118" s="88">
        <f t="shared" si="27"/>
        <v>0</v>
      </c>
      <c r="Z118" s="1"/>
      <c r="AA118" s="1"/>
    </row>
    <row r="119" spans="2:27">
      <c r="B119" s="206">
        <v>3218</v>
      </c>
      <c r="C119" t="s">
        <v>146</v>
      </c>
      <c r="D119" s="190">
        <v>728142.36</v>
      </c>
      <c r="E119" s="85">
        <f t="shared" si="21"/>
        <v>33089.859577368778</v>
      </c>
      <c r="F119" s="86">
        <f t="shared" si="14"/>
        <v>0.87796074321050022</v>
      </c>
      <c r="G119" s="187">
        <f t="shared" si="15"/>
        <v>2761.7143897377305</v>
      </c>
      <c r="H119" s="187">
        <f t="shared" si="16"/>
        <v>60771.525146178763</v>
      </c>
      <c r="I119" s="187">
        <f t="shared" si="17"/>
        <v>291.75496940440098</v>
      </c>
      <c r="J119" s="87">
        <f t="shared" si="18"/>
        <v>6420.0681017438437</v>
      </c>
      <c r="K119" s="187">
        <f t="shared" si="22"/>
        <v>-93.332109590668836</v>
      </c>
      <c r="L119" s="87">
        <f t="shared" si="19"/>
        <v>-2053.7730715426678</v>
      </c>
      <c r="M119" s="88">
        <f t="shared" si="23"/>
        <v>58717.752074636097</v>
      </c>
      <c r="N119" s="88">
        <f t="shared" si="24"/>
        <v>786860.11207463604</v>
      </c>
      <c r="O119" s="88">
        <f t="shared" si="25"/>
        <v>35758.241857515844</v>
      </c>
      <c r="P119" s="89">
        <f t="shared" si="20"/>
        <v>0.94875992216651872</v>
      </c>
      <c r="Q119" s="240">
        <v>18939.317408997464</v>
      </c>
      <c r="R119" s="92">
        <f t="shared" si="26"/>
        <v>4.9206088517852291E-3</v>
      </c>
      <c r="S119" s="92">
        <f t="shared" si="26"/>
        <v>-2.4991820086997834E-2</v>
      </c>
      <c r="T119" s="91">
        <v>22005</v>
      </c>
      <c r="U119" s="190">
        <v>724577</v>
      </c>
      <c r="V119" s="190">
        <v>33938.032786885247</v>
      </c>
      <c r="W119" s="196"/>
      <c r="X119" s="88">
        <v>0</v>
      </c>
      <c r="Y119" s="88">
        <f t="shared" si="27"/>
        <v>0</v>
      </c>
      <c r="Z119" s="1"/>
      <c r="AA119" s="1"/>
    </row>
    <row r="120" spans="2:27">
      <c r="B120" s="206">
        <v>3220</v>
      </c>
      <c r="C120" t="s">
        <v>147</v>
      </c>
      <c r="D120" s="190">
        <v>359084.50199999998</v>
      </c>
      <c r="E120" s="85">
        <f t="shared" si="21"/>
        <v>31273.689426929104</v>
      </c>
      <c r="F120" s="86">
        <f t="shared" si="14"/>
        <v>0.82977298673639022</v>
      </c>
      <c r="G120" s="187">
        <f t="shared" si="15"/>
        <v>3851.4164800015342</v>
      </c>
      <c r="H120" s="187">
        <f t="shared" si="16"/>
        <v>44221.964023377615</v>
      </c>
      <c r="I120" s="187">
        <f t="shared" si="17"/>
        <v>927.41452205828659</v>
      </c>
      <c r="J120" s="87">
        <f t="shared" si="18"/>
        <v>10648.573542273245</v>
      </c>
      <c r="K120" s="187">
        <f t="shared" si="22"/>
        <v>542.32744306321683</v>
      </c>
      <c r="L120" s="87">
        <f t="shared" si="19"/>
        <v>6227.003701251856</v>
      </c>
      <c r="M120" s="88">
        <f t="shared" si="23"/>
        <v>50448.967724629474</v>
      </c>
      <c r="N120" s="88">
        <f t="shared" si="24"/>
        <v>409533.46972462942</v>
      </c>
      <c r="O120" s="88">
        <f t="shared" si="25"/>
        <v>35667.433349993851</v>
      </c>
      <c r="P120" s="89">
        <f t="shared" si="20"/>
        <v>0.94635053434281291</v>
      </c>
      <c r="Q120" s="240">
        <v>3615.1127835313964</v>
      </c>
      <c r="R120" s="92">
        <f t="shared" si="26"/>
        <v>4.2096303024850554E-2</v>
      </c>
      <c r="S120" s="92">
        <f t="shared" si="26"/>
        <v>3.3927981541464612E-2</v>
      </c>
      <c r="T120" s="91">
        <v>11482</v>
      </c>
      <c r="U120" s="190">
        <v>344579</v>
      </c>
      <c r="V120" s="190">
        <v>30247.454353932586</v>
      </c>
      <c r="W120" s="196"/>
      <c r="X120" s="88">
        <v>0</v>
      </c>
      <c r="Y120" s="88">
        <f t="shared" si="27"/>
        <v>0</v>
      </c>
      <c r="Z120" s="1"/>
      <c r="AA120" s="1"/>
    </row>
    <row r="121" spans="2:27">
      <c r="B121" s="206">
        <v>3222</v>
      </c>
      <c r="C121" t="s">
        <v>148</v>
      </c>
      <c r="D121" s="190">
        <v>1759543.8729999999</v>
      </c>
      <c r="E121" s="85">
        <f t="shared" si="21"/>
        <v>36514.150265626289</v>
      </c>
      <c r="F121" s="86">
        <f t="shared" si="14"/>
        <v>0.9688161543856969</v>
      </c>
      <c r="G121" s="187">
        <f t="shared" si="15"/>
        <v>707.13997678322335</v>
      </c>
      <c r="H121" s="187">
        <f t="shared" si="16"/>
        <v>34075.661201229967</v>
      </c>
      <c r="I121" s="187">
        <f t="shared" si="17"/>
        <v>0</v>
      </c>
      <c r="J121" s="87">
        <f t="shared" si="18"/>
        <v>0</v>
      </c>
      <c r="K121" s="187">
        <f t="shared" si="22"/>
        <v>-385.08707899506982</v>
      </c>
      <c r="L121" s="87">
        <f t="shared" si="19"/>
        <v>-18556.576162614423</v>
      </c>
      <c r="M121" s="88">
        <f t="shared" si="23"/>
        <v>15519.085038615543</v>
      </c>
      <c r="N121" s="88">
        <f t="shared" si="24"/>
        <v>1775062.9580386155</v>
      </c>
      <c r="O121" s="88">
        <f t="shared" si="25"/>
        <v>36836.203163414451</v>
      </c>
      <c r="P121" s="89">
        <f t="shared" si="20"/>
        <v>0.97736106225495178</v>
      </c>
      <c r="Q121" s="240">
        <v>6279.2027766096398</v>
      </c>
      <c r="R121" s="92">
        <f t="shared" si="26"/>
        <v>2.8784715429281016E-2</v>
      </c>
      <c r="S121" s="92">
        <f t="shared" si="26"/>
        <v>-9.1229501236705088E-4</v>
      </c>
      <c r="T121" s="91">
        <v>48188</v>
      </c>
      <c r="U121" s="190">
        <v>1710313</v>
      </c>
      <c r="V121" s="190">
        <v>36547.492360621407</v>
      </c>
      <c r="W121" s="196"/>
      <c r="X121" s="88">
        <v>0</v>
      </c>
      <c r="Y121" s="88">
        <f t="shared" si="27"/>
        <v>0</v>
      </c>
      <c r="Z121" s="1"/>
      <c r="AA121" s="1"/>
    </row>
    <row r="122" spans="2:27">
      <c r="B122" s="206">
        <v>3224</v>
      </c>
      <c r="C122" t="s">
        <v>149</v>
      </c>
      <c r="D122" s="190">
        <v>713996.25600000005</v>
      </c>
      <c r="E122" s="85">
        <f t="shared" si="21"/>
        <v>35523.969152694161</v>
      </c>
      <c r="F122" s="86">
        <f t="shared" si="14"/>
        <v>0.94254405299492938</v>
      </c>
      <c r="G122" s="187">
        <f t="shared" si="15"/>
        <v>1301.2486445425004</v>
      </c>
      <c r="H122" s="187">
        <f t="shared" si="16"/>
        <v>26153.796506659717</v>
      </c>
      <c r="I122" s="187">
        <f t="shared" si="17"/>
        <v>0</v>
      </c>
      <c r="J122" s="87">
        <f t="shared" si="18"/>
        <v>0</v>
      </c>
      <c r="K122" s="187">
        <f t="shared" si="22"/>
        <v>-385.08707899506982</v>
      </c>
      <c r="L122" s="87">
        <f t="shared" si="19"/>
        <v>-7739.865200721908</v>
      </c>
      <c r="M122" s="88">
        <f t="shared" si="23"/>
        <v>18413.931305937811</v>
      </c>
      <c r="N122" s="88">
        <f t="shared" si="24"/>
        <v>732410.18730593787</v>
      </c>
      <c r="O122" s="88">
        <f t="shared" si="25"/>
        <v>36440.130718241599</v>
      </c>
      <c r="P122" s="89">
        <f t="shared" si="20"/>
        <v>0.96685222169864471</v>
      </c>
      <c r="Q122" s="240">
        <v>4345.3670649803644</v>
      </c>
      <c r="R122" s="92">
        <f t="shared" si="26"/>
        <v>2.1521095808880203E-2</v>
      </c>
      <c r="S122" s="92">
        <f t="shared" si="26"/>
        <v>-2.9254760147962521E-3</v>
      </c>
      <c r="T122" s="91">
        <v>20099</v>
      </c>
      <c r="U122" s="190">
        <v>698954</v>
      </c>
      <c r="V122" s="190">
        <v>35628.198593128756</v>
      </c>
      <c r="W122" s="196"/>
      <c r="X122" s="88">
        <v>0</v>
      </c>
      <c r="Y122" s="88">
        <f t="shared" si="27"/>
        <v>0</v>
      </c>
      <c r="Z122" s="1"/>
      <c r="AA122" s="1"/>
    </row>
    <row r="123" spans="2:27">
      <c r="B123" s="206">
        <v>3226</v>
      </c>
      <c r="C123" t="s">
        <v>150</v>
      </c>
      <c r="D123" s="190">
        <v>532628.87100000004</v>
      </c>
      <c r="E123" s="85">
        <f t="shared" si="21"/>
        <v>29495.451932661428</v>
      </c>
      <c r="F123" s="86">
        <f t="shared" si="14"/>
        <v>0.7825916830979851</v>
      </c>
      <c r="G123" s="187">
        <f t="shared" si="15"/>
        <v>4918.35897656214</v>
      </c>
      <c r="H123" s="187">
        <f t="shared" si="16"/>
        <v>88815.726398759129</v>
      </c>
      <c r="I123" s="187">
        <f t="shared" si="17"/>
        <v>1549.7976450519732</v>
      </c>
      <c r="J123" s="87">
        <f t="shared" si="18"/>
        <v>27986.245874348533</v>
      </c>
      <c r="K123" s="187">
        <f t="shared" si="22"/>
        <v>1164.7105660569034</v>
      </c>
      <c r="L123" s="87">
        <f t="shared" si="19"/>
        <v>21032.343401855564</v>
      </c>
      <c r="M123" s="88">
        <f t="shared" si="23"/>
        <v>109848.0698006147</v>
      </c>
      <c r="N123" s="88">
        <f t="shared" si="24"/>
        <v>642476.94080061477</v>
      </c>
      <c r="O123" s="88">
        <f t="shared" si="25"/>
        <v>35578.521475280475</v>
      </c>
      <c r="P123" s="89">
        <f t="shared" si="20"/>
        <v>0.94399146916089283</v>
      </c>
      <c r="Q123" s="240">
        <v>12197.224681693842</v>
      </c>
      <c r="R123" s="92">
        <f t="shared" si="26"/>
        <v>3.3001245119886509E-2</v>
      </c>
      <c r="S123" s="92">
        <f t="shared" si="26"/>
        <v>2.653712170098381E-2</v>
      </c>
      <c r="T123" s="91">
        <v>18058</v>
      </c>
      <c r="U123" s="190">
        <v>515613</v>
      </c>
      <c r="V123" s="190">
        <v>28732.961827807187</v>
      </c>
      <c r="W123" s="196"/>
      <c r="X123" s="88">
        <v>0</v>
      </c>
      <c r="Y123" s="88">
        <f t="shared" si="27"/>
        <v>0</v>
      </c>
      <c r="Z123" s="1"/>
      <c r="AA123" s="1"/>
    </row>
    <row r="124" spans="2:27">
      <c r="B124" s="209">
        <v>3228</v>
      </c>
      <c r="C124" s="210" t="s">
        <v>151</v>
      </c>
      <c r="D124" s="190">
        <v>756106.723</v>
      </c>
      <c r="E124" s="85">
        <f t="shared" si="21"/>
        <v>30679.923838506795</v>
      </c>
      <c r="F124" s="86">
        <f t="shared" si="14"/>
        <v>0.81401882869636621</v>
      </c>
      <c r="G124" s="187">
        <f t="shared" si="15"/>
        <v>4207.6758330549201</v>
      </c>
      <c r="H124" s="187">
        <f t="shared" si="16"/>
        <v>103698.1709056385</v>
      </c>
      <c r="I124" s="187">
        <f t="shared" si="17"/>
        <v>1135.2324780060949</v>
      </c>
      <c r="J124" s="87">
        <f t="shared" si="18"/>
        <v>27977.804420460208</v>
      </c>
      <c r="K124" s="187">
        <f t="shared" si="22"/>
        <v>750.14539901102512</v>
      </c>
      <c r="L124" s="87">
        <f t="shared" si="19"/>
        <v>18487.333358626714</v>
      </c>
      <c r="M124" s="88">
        <f t="shared" si="23"/>
        <v>122185.50426426521</v>
      </c>
      <c r="N124" s="88">
        <f t="shared" si="24"/>
        <v>878292.22726426518</v>
      </c>
      <c r="O124" s="88">
        <f t="shared" si="25"/>
        <v>35637.745070572739</v>
      </c>
      <c r="P124" s="89">
        <f t="shared" si="20"/>
        <v>0.9455628264408118</v>
      </c>
      <c r="Q124" s="240">
        <v>16110.383831617452</v>
      </c>
      <c r="R124" s="92">
        <f t="shared" si="26"/>
        <v>4.4655081750683209E-2</v>
      </c>
      <c r="S124" s="92">
        <f t="shared" si="26"/>
        <v>2.9310584303178684E-2</v>
      </c>
      <c r="T124" s="91">
        <v>24645</v>
      </c>
      <c r="U124" s="190">
        <v>723786</v>
      </c>
      <c r="V124" s="190">
        <v>29806.28423176708</v>
      </c>
      <c r="W124" s="196"/>
      <c r="X124" s="88">
        <v>0</v>
      </c>
      <c r="Y124" s="88">
        <f t="shared" si="27"/>
        <v>0</v>
      </c>
      <c r="Z124" s="1"/>
      <c r="AA124" s="1"/>
    </row>
    <row r="125" spans="2:27">
      <c r="B125" s="206">
        <v>3230</v>
      </c>
      <c r="C125" t="s">
        <v>152</v>
      </c>
      <c r="D125" s="190">
        <v>293735.77500000002</v>
      </c>
      <c r="E125" s="85">
        <f t="shared" si="21"/>
        <v>39704.754663422551</v>
      </c>
      <c r="F125" s="86">
        <f t="shared" si="14"/>
        <v>1.0534712554999894</v>
      </c>
      <c r="G125" s="187">
        <f t="shared" si="15"/>
        <v>-1207.2226618945335</v>
      </c>
      <c r="H125" s="187">
        <f t="shared" si="16"/>
        <v>-8931.0332526957591</v>
      </c>
      <c r="I125" s="187">
        <f t="shared" si="17"/>
        <v>0</v>
      </c>
      <c r="J125" s="87">
        <f t="shared" si="18"/>
        <v>0</v>
      </c>
      <c r="K125" s="187">
        <f t="shared" si="22"/>
        <v>-385.08707899506982</v>
      </c>
      <c r="L125" s="87">
        <f t="shared" si="19"/>
        <v>-2848.8742104055268</v>
      </c>
      <c r="M125" s="88">
        <f t="shared" si="23"/>
        <v>-11779.907463101286</v>
      </c>
      <c r="N125" s="88">
        <f t="shared" si="24"/>
        <v>281955.86753689876</v>
      </c>
      <c r="O125" s="88">
        <f t="shared" si="25"/>
        <v>38112.444922532952</v>
      </c>
      <c r="P125" s="89">
        <f t="shared" si="20"/>
        <v>1.0112231027006686</v>
      </c>
      <c r="Q125" s="240">
        <v>343.3611835177926</v>
      </c>
      <c r="R125" s="92">
        <f t="shared" si="26"/>
        <v>-5.2817200935032622E-4</v>
      </c>
      <c r="S125" s="92">
        <f t="shared" si="26"/>
        <v>-1.5794502985687651E-2</v>
      </c>
      <c r="T125" s="91">
        <v>7398</v>
      </c>
      <c r="U125" s="190">
        <v>293891</v>
      </c>
      <c r="V125" s="190">
        <v>40341.93548387097</v>
      </c>
      <c r="W125" s="196"/>
      <c r="X125" s="88">
        <v>0</v>
      </c>
      <c r="Y125" s="88">
        <f t="shared" si="27"/>
        <v>0</v>
      </c>
      <c r="Z125" s="1"/>
    </row>
    <row r="126" spans="2:27">
      <c r="B126" s="206">
        <v>3232</v>
      </c>
      <c r="C126" t="s">
        <v>153</v>
      </c>
      <c r="D126" s="190">
        <v>984685.93599999999</v>
      </c>
      <c r="E126" s="85">
        <f t="shared" si="21"/>
        <v>38045.202689127575</v>
      </c>
      <c r="F126" s="86">
        <f t="shared" si="14"/>
        <v>1.0094389899250404</v>
      </c>
      <c r="G126" s="187">
        <f t="shared" si="15"/>
        <v>-211.49147731754783</v>
      </c>
      <c r="H126" s="187">
        <f t="shared" si="16"/>
        <v>-5473.8224159327729</v>
      </c>
      <c r="I126" s="187">
        <f t="shared" si="17"/>
        <v>0</v>
      </c>
      <c r="J126" s="87">
        <f t="shared" si="18"/>
        <v>0</v>
      </c>
      <c r="K126" s="187">
        <f t="shared" si="22"/>
        <v>-385.08707899506982</v>
      </c>
      <c r="L126" s="87">
        <f t="shared" si="19"/>
        <v>-9966.823778550397</v>
      </c>
      <c r="M126" s="88">
        <f t="shared" si="23"/>
        <v>-15440.64619448317</v>
      </c>
      <c r="N126" s="88">
        <f t="shared" si="24"/>
        <v>969245.28980551683</v>
      </c>
      <c r="O126" s="88">
        <f t="shared" si="25"/>
        <v>37448.624132814963</v>
      </c>
      <c r="P126" s="89">
        <f t="shared" si="20"/>
        <v>0.99361019647068916</v>
      </c>
      <c r="Q126" s="240">
        <v>-4479.0528885903368</v>
      </c>
      <c r="R126" s="92">
        <f t="shared" si="26"/>
        <v>1.5351584556783976E-2</v>
      </c>
      <c r="S126" s="92">
        <f t="shared" si="26"/>
        <v>-1.9880878168386036E-3</v>
      </c>
      <c r="T126" s="91">
        <v>25882</v>
      </c>
      <c r="U126" s="190">
        <v>969798</v>
      </c>
      <c r="V126" s="190">
        <v>38120.990566037734</v>
      </c>
      <c r="W126" s="196"/>
      <c r="X126" s="88">
        <v>0</v>
      </c>
      <c r="Y126" s="88">
        <f t="shared" si="27"/>
        <v>0</v>
      </c>
      <c r="Z126" s="1"/>
    </row>
    <row r="127" spans="2:27">
      <c r="B127" s="206">
        <v>3234</v>
      </c>
      <c r="C127" t="s">
        <v>154</v>
      </c>
      <c r="D127" s="190">
        <v>299361.891</v>
      </c>
      <c r="E127" s="85">
        <f t="shared" si="21"/>
        <v>31993.362295607567</v>
      </c>
      <c r="F127" s="86">
        <f t="shared" si="14"/>
        <v>0.84886779507717613</v>
      </c>
      <c r="G127" s="187">
        <f t="shared" si="15"/>
        <v>3419.6127587944566</v>
      </c>
      <c r="H127" s="187">
        <f t="shared" si="16"/>
        <v>31997.316584039731</v>
      </c>
      <c r="I127" s="187">
        <f t="shared" si="17"/>
        <v>675.52901802082465</v>
      </c>
      <c r="J127" s="87">
        <f t="shared" si="18"/>
        <v>6320.9250216208566</v>
      </c>
      <c r="K127" s="187">
        <f t="shared" si="22"/>
        <v>290.44193902575483</v>
      </c>
      <c r="L127" s="87">
        <f t="shared" si="19"/>
        <v>2717.6652234639878</v>
      </c>
      <c r="M127" s="88">
        <f t="shared" si="23"/>
        <v>34714.981807503718</v>
      </c>
      <c r="N127" s="88">
        <f t="shared" si="24"/>
        <v>334076.87280750374</v>
      </c>
      <c r="O127" s="88">
        <f t="shared" si="25"/>
        <v>35703.416993427782</v>
      </c>
      <c r="P127" s="89">
        <f t="shared" si="20"/>
        <v>0.94730527475985238</v>
      </c>
      <c r="Q127" s="240">
        <v>474.01833880884078</v>
      </c>
      <c r="R127" s="92">
        <f t="shared" si="26"/>
        <v>6.2241248877833812E-2</v>
      </c>
      <c r="S127" s="92">
        <f t="shared" si="26"/>
        <v>5.656506394207534E-2</v>
      </c>
      <c r="T127" s="91">
        <v>9357</v>
      </c>
      <c r="U127" s="190">
        <v>281821</v>
      </c>
      <c r="V127" s="190">
        <v>30280.54152788224</v>
      </c>
      <c r="W127" s="196"/>
      <c r="X127" s="88">
        <v>0</v>
      </c>
      <c r="Y127" s="88">
        <f t="shared" si="27"/>
        <v>0</v>
      </c>
      <c r="Z127" s="1"/>
    </row>
    <row r="128" spans="2:27">
      <c r="B128" s="209">
        <v>3236</v>
      </c>
      <c r="C128" s="210" t="s">
        <v>155</v>
      </c>
      <c r="D128" s="190">
        <v>219976.391</v>
      </c>
      <c r="E128" s="85">
        <f t="shared" si="21"/>
        <v>31259.967457723462</v>
      </c>
      <c r="F128" s="86">
        <f t="shared" si="14"/>
        <v>0.82940890691145386</v>
      </c>
      <c r="G128" s="187">
        <f t="shared" si="15"/>
        <v>3859.6496615249198</v>
      </c>
      <c r="H128" s="187">
        <f t="shared" si="16"/>
        <v>27160.35466815086</v>
      </c>
      <c r="I128" s="187">
        <f t="shared" si="17"/>
        <v>932.21721128026138</v>
      </c>
      <c r="J128" s="87">
        <f t="shared" si="18"/>
        <v>6560.012515779199</v>
      </c>
      <c r="K128" s="187">
        <f t="shared" si="22"/>
        <v>547.13013228519162</v>
      </c>
      <c r="L128" s="87">
        <f t="shared" si="19"/>
        <v>3850.1547408908937</v>
      </c>
      <c r="M128" s="88">
        <f t="shared" si="23"/>
        <v>31010.509409041755</v>
      </c>
      <c r="N128" s="88">
        <f t="shared" si="24"/>
        <v>250986.90040904176</v>
      </c>
      <c r="O128" s="88">
        <f t="shared" si="25"/>
        <v>35666.747251533568</v>
      </c>
      <c r="P128" s="89">
        <f t="shared" si="20"/>
        <v>0.94633233035156605</v>
      </c>
      <c r="Q128" s="240">
        <v>1610.4642946882414</v>
      </c>
      <c r="R128" s="92">
        <f t="shared" si="26"/>
        <v>3.7433637208249444E-2</v>
      </c>
      <c r="S128" s="93">
        <f t="shared" si="26"/>
        <v>3.0504636078678985E-2</v>
      </c>
      <c r="T128" s="91">
        <v>7037</v>
      </c>
      <c r="U128" s="190">
        <v>212039</v>
      </c>
      <c r="V128" s="190">
        <v>30334.6208869814</v>
      </c>
      <c r="W128" s="196"/>
      <c r="X128" s="88">
        <v>0</v>
      </c>
      <c r="Y128" s="88">
        <f t="shared" si="27"/>
        <v>0</v>
      </c>
      <c r="Z128" s="1"/>
    </row>
    <row r="129" spans="2:25">
      <c r="B129" s="206">
        <v>3238</v>
      </c>
      <c r="C129" t="s">
        <v>156</v>
      </c>
      <c r="D129" s="190">
        <v>486822.47100000002</v>
      </c>
      <c r="E129" s="85">
        <f t="shared" si="21"/>
        <v>30188.668671710282</v>
      </c>
      <c r="F129" s="86">
        <f t="shared" si="14"/>
        <v>0.80098454094612004</v>
      </c>
      <c r="G129" s="187">
        <f t="shared" si="15"/>
        <v>4502.4289331328273</v>
      </c>
      <c r="H129" s="187">
        <f t="shared" si="16"/>
        <v>72606.168975699969</v>
      </c>
      <c r="I129" s="187">
        <f t="shared" si="17"/>
        <v>1307.1717863848744</v>
      </c>
      <c r="J129" s="87">
        <f t="shared" si="18"/>
        <v>21079.452227242484</v>
      </c>
      <c r="K129" s="187">
        <f t="shared" si="22"/>
        <v>922.08470738980463</v>
      </c>
      <c r="L129" s="87">
        <f t="shared" si="19"/>
        <v>14869.53799136799</v>
      </c>
      <c r="M129" s="88">
        <f t="shared" si="23"/>
        <v>87475.706967067963</v>
      </c>
      <c r="N129" s="88">
        <f t="shared" si="24"/>
        <v>574298.17796706804</v>
      </c>
      <c r="O129" s="88">
        <f t="shared" si="25"/>
        <v>35613.182312232915</v>
      </c>
      <c r="P129" s="89">
        <f t="shared" si="20"/>
        <v>0.94491111205329958</v>
      </c>
      <c r="Q129" s="240">
        <v>5591.872331503866</v>
      </c>
      <c r="R129" s="89">
        <f t="shared" si="26"/>
        <v>3.8016497047930392E-2</v>
      </c>
      <c r="S129" s="89">
        <f t="shared" si="26"/>
        <v>-3.4750098261452869E-4</v>
      </c>
      <c r="T129" s="91">
        <v>16126</v>
      </c>
      <c r="U129" s="190">
        <v>468993</v>
      </c>
      <c r="V129" s="190">
        <v>30199.162910495816</v>
      </c>
      <c r="W129" s="196"/>
      <c r="X129" s="88">
        <v>0</v>
      </c>
      <c r="Y129" s="88">
        <f t="shared" si="27"/>
        <v>0</v>
      </c>
    </row>
    <row r="130" spans="2:25">
      <c r="B130" s="206">
        <v>3240</v>
      </c>
      <c r="C130" t="s">
        <v>157</v>
      </c>
      <c r="D130" s="190">
        <v>834968.31599999999</v>
      </c>
      <c r="E130" s="85">
        <f t="shared" si="21"/>
        <v>29910.02708124373</v>
      </c>
      <c r="F130" s="86">
        <f t="shared" si="14"/>
        <v>0.79359144889375344</v>
      </c>
      <c r="G130" s="187">
        <f t="shared" si="15"/>
        <v>4669.6138874127582</v>
      </c>
      <c r="H130" s="187">
        <f t="shared" si="16"/>
        <v>130356.94128101456</v>
      </c>
      <c r="I130" s="187">
        <f t="shared" si="17"/>
        <v>1404.6963430481674</v>
      </c>
      <c r="J130" s="87">
        <f t="shared" si="18"/>
        <v>39213.503112532635</v>
      </c>
      <c r="K130" s="187">
        <f t="shared" si="22"/>
        <v>1019.6092640530976</v>
      </c>
      <c r="L130" s="87">
        <f t="shared" si="19"/>
        <v>28463.412215306271</v>
      </c>
      <c r="M130" s="88">
        <f t="shared" si="23"/>
        <v>158820.35349632084</v>
      </c>
      <c r="N130" s="88">
        <f t="shared" si="24"/>
        <v>993788.66949632089</v>
      </c>
      <c r="O130" s="88">
        <f t="shared" si="25"/>
        <v>35599.250232709586</v>
      </c>
      <c r="P130" s="89">
        <f t="shared" si="20"/>
        <v>0.94454145745068119</v>
      </c>
      <c r="Q130" s="240">
        <v>11313.530414340872</v>
      </c>
      <c r="R130" s="89">
        <f t="shared" si="26"/>
        <v>5.7916896524199332E-2</v>
      </c>
      <c r="S130" s="89">
        <f t="shared" si="26"/>
        <v>3.6012756740885554E-2</v>
      </c>
      <c r="T130" s="91">
        <v>27916</v>
      </c>
      <c r="U130" s="190">
        <v>789257</v>
      </c>
      <c r="V130" s="190">
        <v>28870.327017338503</v>
      </c>
      <c r="W130" s="196"/>
      <c r="X130" s="88">
        <v>0</v>
      </c>
      <c r="Y130" s="88">
        <f t="shared" si="27"/>
        <v>0</v>
      </c>
    </row>
    <row r="131" spans="2:25">
      <c r="B131" s="206">
        <v>3242</v>
      </c>
      <c r="C131" t="s">
        <v>158</v>
      </c>
      <c r="D131" s="190">
        <v>83342.407000000007</v>
      </c>
      <c r="E131" s="85">
        <f t="shared" si="21"/>
        <v>27406.250246629403</v>
      </c>
      <c r="F131" s="86">
        <f t="shared" si="14"/>
        <v>0.72715968403807363</v>
      </c>
      <c r="G131" s="187">
        <f t="shared" si="15"/>
        <v>6171.8799881813547</v>
      </c>
      <c r="H131" s="187">
        <f t="shared" si="16"/>
        <v>18768.687044059501</v>
      </c>
      <c r="I131" s="187">
        <f t="shared" si="17"/>
        <v>2281.018235163182</v>
      </c>
      <c r="J131" s="87">
        <f t="shared" si="18"/>
        <v>6936.5764531312361</v>
      </c>
      <c r="K131" s="187">
        <f t="shared" si="22"/>
        <v>1895.9311561681122</v>
      </c>
      <c r="L131" s="87">
        <f t="shared" si="19"/>
        <v>5765.52664590723</v>
      </c>
      <c r="M131" s="88">
        <f t="shared" si="23"/>
        <v>24534.213689966731</v>
      </c>
      <c r="N131" s="88">
        <f t="shared" si="24"/>
        <v>107876.62068996674</v>
      </c>
      <c r="O131" s="88">
        <f t="shared" si="25"/>
        <v>35474.061390978866</v>
      </c>
      <c r="P131" s="89">
        <f t="shared" si="20"/>
        <v>0.94121986920789713</v>
      </c>
      <c r="Q131" s="240">
        <v>2865.6615731770435</v>
      </c>
      <c r="R131" s="89">
        <f t="shared" si="26"/>
        <v>2.2819569726200636E-2</v>
      </c>
      <c r="S131" s="89">
        <f t="shared" si="26"/>
        <v>-9.8057174370487186E-3</v>
      </c>
      <c r="T131" s="91">
        <v>3041</v>
      </c>
      <c r="U131" s="190">
        <v>81483</v>
      </c>
      <c r="V131" s="190">
        <v>27677.64945652174</v>
      </c>
      <c r="W131" s="196"/>
      <c r="X131" s="88">
        <v>0</v>
      </c>
      <c r="Y131" s="88">
        <f t="shared" si="27"/>
        <v>0</v>
      </c>
    </row>
    <row r="132" spans="2:25">
      <c r="B132" s="206">
        <v>3301</v>
      </c>
      <c r="C132" t="s">
        <v>159</v>
      </c>
      <c r="D132" s="190">
        <v>3516262.4169999999</v>
      </c>
      <c r="E132" s="85">
        <f t="shared" si="21"/>
        <v>33652.630633475936</v>
      </c>
      <c r="F132" s="86">
        <f t="shared" si="14"/>
        <v>0.89289253503397237</v>
      </c>
      <c r="G132" s="187">
        <f t="shared" si="15"/>
        <v>2424.0517560734356</v>
      </c>
      <c r="H132" s="187">
        <f t="shared" si="16"/>
        <v>253281.89583684507</v>
      </c>
      <c r="I132" s="187">
        <f t="shared" si="17"/>
        <v>94.785099766895655</v>
      </c>
      <c r="J132" s="87">
        <f t="shared" si="18"/>
        <v>9903.8107193436263</v>
      </c>
      <c r="K132" s="187">
        <f t="shared" si="22"/>
        <v>-290.30197922817416</v>
      </c>
      <c r="L132" s="87">
        <f t="shared" si="19"/>
        <v>-30332.782903614236</v>
      </c>
      <c r="M132" s="88">
        <f t="shared" si="23"/>
        <v>222949.11293323082</v>
      </c>
      <c r="N132" s="88">
        <f t="shared" si="24"/>
        <v>3739211.529933231</v>
      </c>
      <c r="O132" s="88">
        <f t="shared" si="25"/>
        <v>35786.380410321202</v>
      </c>
      <c r="P132" s="89">
        <f t="shared" si="20"/>
        <v>0.9495065117576923</v>
      </c>
      <c r="Q132" s="240">
        <v>63657.488422081864</v>
      </c>
      <c r="R132" s="89">
        <f t="shared" si="26"/>
        <v>-2.4119580771932818E-3</v>
      </c>
      <c r="S132" s="89">
        <f t="shared" si="26"/>
        <v>-1.3830749870810352E-2</v>
      </c>
      <c r="T132" s="91">
        <v>104487</v>
      </c>
      <c r="U132" s="190">
        <v>3524764</v>
      </c>
      <c r="V132" s="190">
        <v>34124.599432670802</v>
      </c>
      <c r="W132" s="196"/>
      <c r="X132" s="88">
        <v>0</v>
      </c>
      <c r="Y132" s="88">
        <f t="shared" si="27"/>
        <v>0</v>
      </c>
    </row>
    <row r="133" spans="2:25">
      <c r="B133" s="206">
        <v>3303</v>
      </c>
      <c r="C133" t="s">
        <v>160</v>
      </c>
      <c r="D133" s="190">
        <v>1102171.0379999999</v>
      </c>
      <c r="E133" s="85">
        <f t="shared" si="21"/>
        <v>38206.15079034942</v>
      </c>
      <c r="F133" s="86">
        <f t="shared" si="14"/>
        <v>1.0137093650904792</v>
      </c>
      <c r="G133" s="187">
        <f t="shared" si="15"/>
        <v>-308.06033805065528</v>
      </c>
      <c r="H133" s="187">
        <f t="shared" si="16"/>
        <v>-8886.9246320853035</v>
      </c>
      <c r="I133" s="187">
        <f t="shared" si="17"/>
        <v>0</v>
      </c>
      <c r="J133" s="87">
        <f t="shared" si="18"/>
        <v>0</v>
      </c>
      <c r="K133" s="187">
        <f t="shared" si="22"/>
        <v>-385.08707899506982</v>
      </c>
      <c r="L133" s="87">
        <f t="shared" si="19"/>
        <v>-11108.992054849774</v>
      </c>
      <c r="M133" s="88">
        <f t="shared" si="23"/>
        <v>-19995.916686935077</v>
      </c>
      <c r="N133" s="88">
        <f t="shared" si="24"/>
        <v>1082175.1213130648</v>
      </c>
      <c r="O133" s="88">
        <f t="shared" si="25"/>
        <v>37513.003373303691</v>
      </c>
      <c r="P133" s="89">
        <f t="shared" si="20"/>
        <v>0.99531834653686435</v>
      </c>
      <c r="Q133" s="240">
        <v>-15024.352756079847</v>
      </c>
      <c r="R133" s="89">
        <f t="shared" si="26"/>
        <v>4.8505386788028293E-2</v>
      </c>
      <c r="S133" s="89">
        <f t="shared" si="26"/>
        <v>4.6506364454648612E-2</v>
      </c>
      <c r="T133" s="91">
        <v>28848</v>
      </c>
      <c r="U133" s="190">
        <v>1051183</v>
      </c>
      <c r="V133" s="190">
        <v>36508.28326329316</v>
      </c>
      <c r="W133" s="196"/>
      <c r="X133" s="88">
        <v>0</v>
      </c>
      <c r="Y133" s="88">
        <f t="shared" si="27"/>
        <v>0</v>
      </c>
    </row>
    <row r="134" spans="2:25">
      <c r="B134" s="206">
        <v>3305</v>
      </c>
      <c r="C134" t="s">
        <v>161</v>
      </c>
      <c r="D134" s="190">
        <v>1018532.733</v>
      </c>
      <c r="E134" s="85">
        <f t="shared" si="21"/>
        <v>32251.440201386911</v>
      </c>
      <c r="F134" s="86">
        <f t="shared" si="14"/>
        <v>0.85571527865245278</v>
      </c>
      <c r="G134" s="187">
        <f t="shared" si="15"/>
        <v>3264.7660153268503</v>
      </c>
      <c r="H134" s="187">
        <f t="shared" si="16"/>
        <v>103104.57553003725</v>
      </c>
      <c r="I134" s="187">
        <f t="shared" si="17"/>
        <v>585.20175099805419</v>
      </c>
      <c r="J134" s="87">
        <f t="shared" si="18"/>
        <v>18481.256498269551</v>
      </c>
      <c r="K134" s="187">
        <f t="shared" si="22"/>
        <v>200.11467200298438</v>
      </c>
      <c r="L134" s="87">
        <f t="shared" si="19"/>
        <v>6319.8214565262497</v>
      </c>
      <c r="M134" s="88">
        <f t="shared" si="23"/>
        <v>109424.3969865635</v>
      </c>
      <c r="N134" s="88">
        <f t="shared" si="24"/>
        <v>1127957.1299865635</v>
      </c>
      <c r="O134" s="88">
        <f t="shared" si="25"/>
        <v>35716.320888716742</v>
      </c>
      <c r="P134" s="89">
        <f t="shared" si="20"/>
        <v>0.94764764893861608</v>
      </c>
      <c r="Q134" s="240">
        <v>26298.760805591752</v>
      </c>
      <c r="R134" s="89">
        <f t="shared" si="26"/>
        <v>1.5170488342609286E-2</v>
      </c>
      <c r="S134" s="89">
        <f t="shared" si="26"/>
        <v>1.0766626625027928E-2</v>
      </c>
      <c r="T134" s="91">
        <v>31581</v>
      </c>
      <c r="U134" s="190">
        <v>1003312</v>
      </c>
      <c r="V134" s="190">
        <v>31907.899758300471</v>
      </c>
      <c r="W134" s="196"/>
      <c r="X134" s="88">
        <v>0</v>
      </c>
      <c r="Y134" s="88">
        <f t="shared" si="27"/>
        <v>0</v>
      </c>
    </row>
    <row r="135" spans="2:25">
      <c r="B135" s="206">
        <v>3310</v>
      </c>
      <c r="C135" t="s">
        <v>162</v>
      </c>
      <c r="D135" s="190">
        <v>309124.84299999999</v>
      </c>
      <c r="E135" s="85">
        <f t="shared" si="21"/>
        <v>44230.19645156675</v>
      </c>
      <c r="F135" s="86">
        <f t="shared" ref="F135:F198" si="28">E135/E$365</f>
        <v>1.1735430928066763</v>
      </c>
      <c r="G135" s="187">
        <f t="shared" ref="G135:G198" si="29">($E$365+$Y$365-E135-Y135)*0.6</f>
        <v>-3922.4877347810525</v>
      </c>
      <c r="H135" s="187">
        <f t="shared" ref="H135:H198" si="30">G135*T135/1000</f>
        <v>-27414.266778384776</v>
      </c>
      <c r="I135" s="187">
        <f t="shared" ref="I135:I198" si="31">IF(E135+Y135&lt;(E$365+Y$365)*0.9,((E$365+Y$365)*0.9-E135-Y135)*0.35,0)</f>
        <v>0</v>
      </c>
      <c r="J135" s="87">
        <f t="shared" ref="J135:J198" si="32">I135*T135/1000</f>
        <v>0</v>
      </c>
      <c r="K135" s="187">
        <f t="shared" si="22"/>
        <v>-385.08707899506982</v>
      </c>
      <c r="L135" s="87">
        <f t="shared" ref="L135:L198" si="33">K135*T135/1000</f>
        <v>-2691.3735950965429</v>
      </c>
      <c r="M135" s="88">
        <f t="shared" si="23"/>
        <v>-30105.640373481318</v>
      </c>
      <c r="N135" s="88">
        <f t="shared" si="24"/>
        <v>279019.20262651867</v>
      </c>
      <c r="O135" s="88">
        <f t="shared" si="25"/>
        <v>39922.621637790624</v>
      </c>
      <c r="P135" s="89">
        <f t="shared" ref="P135:P198" si="34">O135/O$365</f>
        <v>1.0592518376233433</v>
      </c>
      <c r="Q135" s="240">
        <v>-7764.7769655033662</v>
      </c>
      <c r="R135" s="89">
        <f t="shared" si="26"/>
        <v>9.6455668230879157E-2</v>
      </c>
      <c r="S135" s="89">
        <f t="shared" si="26"/>
        <v>8.0610479721604691E-2</v>
      </c>
      <c r="T135" s="91">
        <v>6989</v>
      </c>
      <c r="U135" s="190">
        <v>281931</v>
      </c>
      <c r="V135" s="190">
        <v>40930.749128919866</v>
      </c>
      <c r="W135" s="196"/>
      <c r="X135" s="88">
        <v>0</v>
      </c>
      <c r="Y135" s="88">
        <f t="shared" si="27"/>
        <v>0</v>
      </c>
    </row>
    <row r="136" spans="2:25">
      <c r="B136" s="206">
        <v>3312</v>
      </c>
      <c r="C136" t="s">
        <v>163</v>
      </c>
      <c r="D136" s="190">
        <v>1141067.162</v>
      </c>
      <c r="E136" s="85">
        <f t="shared" ref="E136:E199" si="35">D136/T136*1000</f>
        <v>40079.633368458024</v>
      </c>
      <c r="F136" s="86">
        <f t="shared" si="28"/>
        <v>1.0634177705559746</v>
      </c>
      <c r="G136" s="187">
        <f t="shared" si="29"/>
        <v>-1432.1498849158174</v>
      </c>
      <c r="H136" s="187">
        <f t="shared" si="30"/>
        <v>-40773.307223553325</v>
      </c>
      <c r="I136" s="187">
        <f t="shared" si="31"/>
        <v>0</v>
      </c>
      <c r="J136" s="87">
        <f t="shared" si="32"/>
        <v>0</v>
      </c>
      <c r="K136" s="187">
        <f t="shared" ref="K136:K199" si="36">I136+J$367</f>
        <v>-385.08707899506982</v>
      </c>
      <c r="L136" s="87">
        <f t="shared" si="33"/>
        <v>-10963.429138989639</v>
      </c>
      <c r="M136" s="88">
        <f t="shared" ref="M136:M199" si="37">H136+L136</f>
        <v>-51736.736362542964</v>
      </c>
      <c r="N136" s="88">
        <f t="shared" ref="N136:N199" si="38">D136+M136</f>
        <v>1089330.4256374571</v>
      </c>
      <c r="O136" s="88">
        <f t="shared" ref="O136:O199" si="39">N136/T136*1000</f>
        <v>38262.396404547137</v>
      </c>
      <c r="P136" s="89">
        <f t="shared" si="34"/>
        <v>1.0152017087230627</v>
      </c>
      <c r="Q136" s="240">
        <v>-147.77021801139927</v>
      </c>
      <c r="R136" s="89">
        <f t="shared" ref="R136:S199" si="40">(D136-U136)/U136</f>
        <v>-2.4958931055580041E-2</v>
      </c>
      <c r="S136" s="89">
        <f t="shared" si="40"/>
        <v>-3.5336080472164577E-2</v>
      </c>
      <c r="T136" s="91">
        <v>28470</v>
      </c>
      <c r="U136" s="190">
        <v>1170276</v>
      </c>
      <c r="V136" s="190">
        <v>41547.768665459582</v>
      </c>
      <c r="W136" s="196"/>
      <c r="X136" s="88">
        <v>0</v>
      </c>
      <c r="Y136" s="88">
        <f t="shared" ref="Y136:Y199" si="41">X136*1000/T136</f>
        <v>0</v>
      </c>
    </row>
    <row r="137" spans="2:25">
      <c r="B137" s="206">
        <v>3314</v>
      </c>
      <c r="C137" t="s">
        <v>164</v>
      </c>
      <c r="D137" s="190">
        <v>670138.85600000003</v>
      </c>
      <c r="E137" s="85">
        <f t="shared" si="35"/>
        <v>32250.775109485538</v>
      </c>
      <c r="F137" s="86">
        <f t="shared" si="28"/>
        <v>0.85569763202029747</v>
      </c>
      <c r="G137" s="187">
        <f t="shared" si="29"/>
        <v>3265.1650704676745</v>
      </c>
      <c r="H137" s="187">
        <f t="shared" si="30"/>
        <v>67846.864999247802</v>
      </c>
      <c r="I137" s="187">
        <f t="shared" si="31"/>
        <v>585.43453316353498</v>
      </c>
      <c r="J137" s="87">
        <f t="shared" si="32"/>
        <v>12164.744164605094</v>
      </c>
      <c r="K137" s="187">
        <f t="shared" si="36"/>
        <v>200.34745416846516</v>
      </c>
      <c r="L137" s="87">
        <f t="shared" si="33"/>
        <v>4163.019750166538</v>
      </c>
      <c r="M137" s="88">
        <f t="shared" si="37"/>
        <v>72009.884749414341</v>
      </c>
      <c r="N137" s="88">
        <f t="shared" si="38"/>
        <v>742148.74074941431</v>
      </c>
      <c r="O137" s="88">
        <f t="shared" si="39"/>
        <v>35716.287634121676</v>
      </c>
      <c r="P137" s="89">
        <f t="shared" si="34"/>
        <v>0.94764676660700842</v>
      </c>
      <c r="Q137" s="240">
        <v>32789.426376371594</v>
      </c>
      <c r="R137" s="89">
        <f t="shared" si="40"/>
        <v>-3.5261993023654174E-2</v>
      </c>
      <c r="S137" s="89">
        <f t="shared" si="40"/>
        <v>-4.8447689832031904E-2</v>
      </c>
      <c r="T137" s="91">
        <v>20779</v>
      </c>
      <c r="U137" s="190">
        <v>694633</v>
      </c>
      <c r="V137" s="190">
        <v>33892.803122712852</v>
      </c>
      <c r="W137" s="196"/>
      <c r="X137" s="88">
        <v>0</v>
      </c>
      <c r="Y137" s="88">
        <f t="shared" si="41"/>
        <v>0</v>
      </c>
    </row>
    <row r="138" spans="2:25">
      <c r="B138" s="206">
        <v>3316</v>
      </c>
      <c r="C138" t="s">
        <v>165</v>
      </c>
      <c r="D138" s="190">
        <v>429804.65500000003</v>
      </c>
      <c r="E138" s="85">
        <f t="shared" si="35"/>
        <v>29308.193317422436</v>
      </c>
      <c r="F138" s="86">
        <f t="shared" si="28"/>
        <v>0.777623221003929</v>
      </c>
      <c r="G138" s="187">
        <f t="shared" si="29"/>
        <v>5030.714145705535</v>
      </c>
      <c r="H138" s="187">
        <f t="shared" si="30"/>
        <v>73775.422946771665</v>
      </c>
      <c r="I138" s="187">
        <f t="shared" si="31"/>
        <v>1615.3381603856205</v>
      </c>
      <c r="J138" s="87">
        <f t="shared" si="32"/>
        <v>23688.934122055125</v>
      </c>
      <c r="K138" s="187">
        <f t="shared" si="36"/>
        <v>1230.2510813905508</v>
      </c>
      <c r="L138" s="87">
        <f t="shared" si="33"/>
        <v>18041.632108592428</v>
      </c>
      <c r="M138" s="88">
        <f t="shared" si="37"/>
        <v>91817.055055364093</v>
      </c>
      <c r="N138" s="88">
        <f t="shared" si="38"/>
        <v>521621.71005536412</v>
      </c>
      <c r="O138" s="88">
        <f t="shared" si="39"/>
        <v>35569.158544518519</v>
      </c>
      <c r="P138" s="89">
        <f t="shared" si="34"/>
        <v>0.94374304605618986</v>
      </c>
      <c r="Q138" s="240">
        <v>13248.459952167585</v>
      </c>
      <c r="R138" s="89">
        <f t="shared" si="40"/>
        <v>-7.4872819809396491E-3</v>
      </c>
      <c r="S138" s="89">
        <f t="shared" si="40"/>
        <v>-1.6826985703178338E-2</v>
      </c>
      <c r="T138" s="91">
        <v>14665</v>
      </c>
      <c r="U138" s="190">
        <v>433047</v>
      </c>
      <c r="V138" s="190">
        <v>29809.802436841743</v>
      </c>
      <c r="W138" s="196"/>
      <c r="X138" s="88">
        <v>0</v>
      </c>
      <c r="Y138" s="88">
        <f t="shared" si="41"/>
        <v>0</v>
      </c>
    </row>
    <row r="139" spans="2:25">
      <c r="B139" s="206">
        <v>3318</v>
      </c>
      <c r="C139" t="s">
        <v>166</v>
      </c>
      <c r="D139" s="190">
        <v>84432.06</v>
      </c>
      <c r="E139" s="85">
        <f t="shared" si="35"/>
        <v>37676.064257028112</v>
      </c>
      <c r="F139" s="86">
        <f t="shared" si="28"/>
        <v>0.99964477936225959</v>
      </c>
      <c r="G139" s="187">
        <f t="shared" si="29"/>
        <v>9.9915819421294145</v>
      </c>
      <c r="H139" s="187">
        <f t="shared" si="30"/>
        <v>22.391135132312019</v>
      </c>
      <c r="I139" s="187">
        <f t="shared" si="31"/>
        <v>0</v>
      </c>
      <c r="J139" s="87">
        <f t="shared" si="32"/>
        <v>0</v>
      </c>
      <c r="K139" s="187">
        <f t="shared" si="36"/>
        <v>-385.08707899506982</v>
      </c>
      <c r="L139" s="87">
        <f t="shared" si="33"/>
        <v>-862.98014402795138</v>
      </c>
      <c r="M139" s="88">
        <f t="shared" si="37"/>
        <v>-840.58900889563938</v>
      </c>
      <c r="N139" s="88">
        <f t="shared" si="38"/>
        <v>83591.470991104361</v>
      </c>
      <c r="O139" s="88">
        <f t="shared" si="39"/>
        <v>37300.968759975171</v>
      </c>
      <c r="P139" s="89">
        <f t="shared" si="34"/>
        <v>0.98969251224557653</v>
      </c>
      <c r="Q139" s="240">
        <v>52.01129573714968</v>
      </c>
      <c r="R139" s="89">
        <f t="shared" si="40"/>
        <v>-1.5828651357967155E-2</v>
      </c>
      <c r="S139" s="89">
        <f t="shared" si="40"/>
        <v>-2.9003635944875112E-2</v>
      </c>
      <c r="T139" s="91">
        <v>2241</v>
      </c>
      <c r="U139" s="190">
        <v>85790</v>
      </c>
      <c r="V139" s="190">
        <v>38801.447308909992</v>
      </c>
      <c r="W139" s="196"/>
      <c r="X139" s="88">
        <v>0</v>
      </c>
      <c r="Y139" s="88">
        <f t="shared" si="41"/>
        <v>0</v>
      </c>
    </row>
    <row r="140" spans="2:25">
      <c r="B140" s="206">
        <v>3320</v>
      </c>
      <c r="C140" t="s">
        <v>167</v>
      </c>
      <c r="D140" s="190">
        <v>48574.529000000002</v>
      </c>
      <c r="E140" s="85">
        <f t="shared" si="35"/>
        <v>43564.6</v>
      </c>
      <c r="F140" s="86">
        <f t="shared" si="28"/>
        <v>1.1558830736116874</v>
      </c>
      <c r="G140" s="187">
        <f t="shared" si="29"/>
        <v>-3523.1298638410021</v>
      </c>
      <c r="H140" s="187">
        <f t="shared" si="30"/>
        <v>-3928.2897981827177</v>
      </c>
      <c r="I140" s="187">
        <f t="shared" si="31"/>
        <v>0</v>
      </c>
      <c r="J140" s="87">
        <f t="shared" si="32"/>
        <v>0</v>
      </c>
      <c r="K140" s="187">
        <f t="shared" si="36"/>
        <v>-385.08707899506982</v>
      </c>
      <c r="L140" s="87">
        <f t="shared" si="33"/>
        <v>-429.37209307950286</v>
      </c>
      <c r="M140" s="88">
        <f t="shared" si="37"/>
        <v>-4357.6618912622207</v>
      </c>
      <c r="N140" s="88">
        <f t="shared" si="38"/>
        <v>44216.867108737781</v>
      </c>
      <c r="O140" s="88">
        <f t="shared" si="39"/>
        <v>39656.383057163926</v>
      </c>
      <c r="P140" s="89">
        <f t="shared" si="34"/>
        <v>1.0521878299453478</v>
      </c>
      <c r="Q140" s="240">
        <v>-2578.9388675828091</v>
      </c>
      <c r="R140" s="89">
        <f t="shared" si="40"/>
        <v>3.1372040681996775E-2</v>
      </c>
      <c r="S140" s="89">
        <f t="shared" si="40"/>
        <v>1.4722088455740199E-2</v>
      </c>
      <c r="T140" s="91">
        <v>1115</v>
      </c>
      <c r="U140" s="190">
        <v>47097</v>
      </c>
      <c r="V140" s="190">
        <v>42932.543299908844</v>
      </c>
      <c r="W140" s="196"/>
      <c r="X140" s="88">
        <v>0</v>
      </c>
      <c r="Y140" s="88">
        <f t="shared" si="41"/>
        <v>0</v>
      </c>
    </row>
    <row r="141" spans="2:25">
      <c r="B141" s="206">
        <v>3322</v>
      </c>
      <c r="C141" t="s">
        <v>168</v>
      </c>
      <c r="D141" s="190">
        <v>134098.728</v>
      </c>
      <c r="E141" s="85">
        <f t="shared" si="35"/>
        <v>40623.667979400183</v>
      </c>
      <c r="F141" s="86">
        <f t="shared" si="28"/>
        <v>1.0778524353582903</v>
      </c>
      <c r="G141" s="187">
        <f t="shared" si="29"/>
        <v>-1758.5706514811129</v>
      </c>
      <c r="H141" s="187">
        <f t="shared" si="30"/>
        <v>-5805.0417205391532</v>
      </c>
      <c r="I141" s="187">
        <f t="shared" si="31"/>
        <v>0</v>
      </c>
      <c r="J141" s="87">
        <f t="shared" si="32"/>
        <v>0</v>
      </c>
      <c r="K141" s="187">
        <f t="shared" si="36"/>
        <v>-385.08707899506982</v>
      </c>
      <c r="L141" s="87">
        <f t="shared" si="33"/>
        <v>-1271.1724477627254</v>
      </c>
      <c r="M141" s="88">
        <f t="shared" si="37"/>
        <v>-7076.2141683018781</v>
      </c>
      <c r="N141" s="88">
        <f t="shared" si="38"/>
        <v>127022.51383169813</v>
      </c>
      <c r="O141" s="88">
        <f t="shared" si="39"/>
        <v>38480.010248924002</v>
      </c>
      <c r="P141" s="89">
        <f t="shared" si="34"/>
        <v>1.020975574643989</v>
      </c>
      <c r="Q141" s="240">
        <v>-1863.0089263595273</v>
      </c>
      <c r="R141" s="89">
        <f t="shared" si="40"/>
        <v>2.5248615067172252E-3</v>
      </c>
      <c r="S141" s="89">
        <f t="shared" si="40"/>
        <v>1.9174547442169288E-3</v>
      </c>
      <c r="T141" s="91">
        <v>3301</v>
      </c>
      <c r="U141" s="190">
        <v>133761</v>
      </c>
      <c r="V141" s="190">
        <v>40545.923006971811</v>
      </c>
      <c r="W141" s="196"/>
      <c r="X141" s="88">
        <v>0</v>
      </c>
      <c r="Y141" s="88">
        <f t="shared" si="41"/>
        <v>0</v>
      </c>
    </row>
    <row r="142" spans="2:25">
      <c r="B142" s="206">
        <v>3324</v>
      </c>
      <c r="C142" t="s">
        <v>169</v>
      </c>
      <c r="D142" s="190">
        <v>185462.93400000001</v>
      </c>
      <c r="E142" s="85">
        <f t="shared" si="35"/>
        <v>37196.737665463297</v>
      </c>
      <c r="F142" s="86">
        <f t="shared" si="28"/>
        <v>0.98692698799216205</v>
      </c>
      <c r="G142" s="187">
        <f t="shared" si="29"/>
        <v>297.58753688101859</v>
      </c>
      <c r="H142" s="187">
        <f t="shared" si="30"/>
        <v>1483.7714588887586</v>
      </c>
      <c r="I142" s="187">
        <f t="shared" si="31"/>
        <v>0</v>
      </c>
      <c r="J142" s="87">
        <f t="shared" si="32"/>
        <v>0</v>
      </c>
      <c r="K142" s="187">
        <f t="shared" si="36"/>
        <v>-385.08707899506982</v>
      </c>
      <c r="L142" s="87">
        <f t="shared" si="33"/>
        <v>-1920.044175869418</v>
      </c>
      <c r="M142" s="88">
        <f t="shared" si="37"/>
        <v>-436.27271698065942</v>
      </c>
      <c r="N142" s="88">
        <f t="shared" si="38"/>
        <v>185026.66128301935</v>
      </c>
      <c r="O142" s="88">
        <f t="shared" si="39"/>
        <v>37109.238123349249</v>
      </c>
      <c r="P142" s="89">
        <f t="shared" si="34"/>
        <v>0.98460539569753769</v>
      </c>
      <c r="Q142" s="240">
        <v>528.12440738305008</v>
      </c>
      <c r="R142" s="89">
        <f t="shared" si="40"/>
        <v>4.9141398816619801E-3</v>
      </c>
      <c r="S142" s="89">
        <f t="shared" si="40"/>
        <v>-3.922468816368184E-2</v>
      </c>
      <c r="T142" s="91">
        <v>4986</v>
      </c>
      <c r="U142" s="190">
        <v>184556</v>
      </c>
      <c r="V142" s="190">
        <v>38715.334591986575</v>
      </c>
      <c r="W142" s="196"/>
      <c r="X142" s="88">
        <v>0</v>
      </c>
      <c r="Y142" s="88">
        <f t="shared" si="41"/>
        <v>0</v>
      </c>
    </row>
    <row r="143" spans="2:25">
      <c r="B143" s="206">
        <v>3326</v>
      </c>
      <c r="C143" t="s">
        <v>170</v>
      </c>
      <c r="D143" s="190">
        <v>122885.16499999999</v>
      </c>
      <c r="E143" s="85">
        <f t="shared" si="35"/>
        <v>46093.460240060012</v>
      </c>
      <c r="F143" s="86">
        <f t="shared" si="28"/>
        <v>1.2229803669878452</v>
      </c>
      <c r="G143" s="187">
        <f t="shared" si="29"/>
        <v>-5040.4460078770107</v>
      </c>
      <c r="H143" s="187">
        <f t="shared" si="30"/>
        <v>-13437.82905700011</v>
      </c>
      <c r="I143" s="187">
        <f t="shared" si="31"/>
        <v>0</v>
      </c>
      <c r="J143" s="87">
        <f t="shared" si="32"/>
        <v>0</v>
      </c>
      <c r="K143" s="187">
        <f t="shared" si="36"/>
        <v>-385.08707899506982</v>
      </c>
      <c r="L143" s="87">
        <f t="shared" si="33"/>
        <v>-1026.6421526008562</v>
      </c>
      <c r="M143" s="88">
        <f t="shared" si="37"/>
        <v>-14464.471209600966</v>
      </c>
      <c r="N143" s="88">
        <f t="shared" si="38"/>
        <v>108420.69379039903</v>
      </c>
      <c r="O143" s="88">
        <f t="shared" si="39"/>
        <v>40667.927153187935</v>
      </c>
      <c r="P143" s="89">
        <f t="shared" si="34"/>
        <v>1.0790267472958108</v>
      </c>
      <c r="Q143" s="240">
        <v>201.41148970782524</v>
      </c>
      <c r="R143" s="89">
        <f t="shared" si="40"/>
        <v>-0.11798997301254634</v>
      </c>
      <c r="S143" s="89">
        <f t="shared" si="40"/>
        <v>-0.12493753886653611</v>
      </c>
      <c r="T143" s="91">
        <v>2666</v>
      </c>
      <c r="U143" s="190">
        <v>139324</v>
      </c>
      <c r="V143" s="190">
        <v>52674.480151228738</v>
      </c>
      <c r="W143" s="196"/>
      <c r="X143" s="88">
        <v>0</v>
      </c>
      <c r="Y143" s="88">
        <f t="shared" si="41"/>
        <v>0</v>
      </c>
    </row>
    <row r="144" spans="2:25">
      <c r="B144" s="206">
        <v>3328</v>
      </c>
      <c r="C144" t="s">
        <v>171</v>
      </c>
      <c r="D144" s="190">
        <v>181440.45699999999</v>
      </c>
      <c r="E144" s="85">
        <f t="shared" si="35"/>
        <v>36237.359097263827</v>
      </c>
      <c r="F144" s="86">
        <f t="shared" si="28"/>
        <v>0.96147215888395066</v>
      </c>
      <c r="G144" s="187">
        <f t="shared" si="29"/>
        <v>873.21467780070088</v>
      </c>
      <c r="H144" s="187">
        <f t="shared" si="30"/>
        <v>4372.1858917481086</v>
      </c>
      <c r="I144" s="187">
        <f t="shared" si="31"/>
        <v>0</v>
      </c>
      <c r="J144" s="87">
        <f t="shared" si="32"/>
        <v>0</v>
      </c>
      <c r="K144" s="187">
        <f t="shared" si="36"/>
        <v>-385.08707899506982</v>
      </c>
      <c r="L144" s="87">
        <f t="shared" si="33"/>
        <v>-1928.1310045283146</v>
      </c>
      <c r="M144" s="88">
        <f t="shared" si="37"/>
        <v>2444.0548872197942</v>
      </c>
      <c r="N144" s="88">
        <f t="shared" si="38"/>
        <v>183884.51188721979</v>
      </c>
      <c r="O144" s="88">
        <f t="shared" si="39"/>
        <v>36725.486696069464</v>
      </c>
      <c r="P144" s="89">
        <f t="shared" si="34"/>
        <v>0.97442346405425317</v>
      </c>
      <c r="Q144" s="240">
        <v>664.00886637924782</v>
      </c>
      <c r="R144" s="89">
        <f t="shared" si="40"/>
        <v>1.8561627763369119E-2</v>
      </c>
      <c r="S144" s="89">
        <f t="shared" si="40"/>
        <v>-1.0935363653784622E-2</v>
      </c>
      <c r="T144" s="91">
        <v>5007</v>
      </c>
      <c r="U144" s="190">
        <v>178134</v>
      </c>
      <c r="V144" s="190">
        <v>36638.009049773755</v>
      </c>
      <c r="W144" s="196"/>
      <c r="X144" s="88">
        <v>0</v>
      </c>
      <c r="Y144" s="88">
        <f t="shared" si="41"/>
        <v>0</v>
      </c>
    </row>
    <row r="145" spans="2:25">
      <c r="B145" s="206">
        <v>3330</v>
      </c>
      <c r="C145" t="s">
        <v>172</v>
      </c>
      <c r="D145" s="190">
        <v>242526.89</v>
      </c>
      <c r="E145" s="85">
        <f t="shared" si="35"/>
        <v>53942.81361209965</v>
      </c>
      <c r="F145" s="86">
        <f t="shared" si="28"/>
        <v>1.4312442946157229</v>
      </c>
      <c r="G145" s="187">
        <f t="shared" si="29"/>
        <v>-9750.0580311007925</v>
      </c>
      <c r="H145" s="187">
        <f t="shared" si="30"/>
        <v>-43836.260907829164</v>
      </c>
      <c r="I145" s="187">
        <f t="shared" si="31"/>
        <v>0</v>
      </c>
      <c r="J145" s="87">
        <f t="shared" si="32"/>
        <v>0</v>
      </c>
      <c r="K145" s="187">
        <f t="shared" si="36"/>
        <v>-385.08707899506982</v>
      </c>
      <c r="L145" s="87">
        <f t="shared" si="33"/>
        <v>-1731.3515071618338</v>
      </c>
      <c r="M145" s="88">
        <f t="shared" si="37"/>
        <v>-45567.612414990996</v>
      </c>
      <c r="N145" s="88">
        <f t="shared" si="38"/>
        <v>196959.27758500903</v>
      </c>
      <c r="O145" s="88">
        <f t="shared" si="39"/>
        <v>43807.668502003784</v>
      </c>
      <c r="P145" s="89">
        <f t="shared" si="34"/>
        <v>1.1623323183469618</v>
      </c>
      <c r="Q145" s="240">
        <v>-6612.9471691949293</v>
      </c>
      <c r="R145" s="89">
        <f t="shared" si="40"/>
        <v>-3.9006502331884352E-2</v>
      </c>
      <c r="S145" s="89">
        <f t="shared" si="40"/>
        <v>-3.6869061278352058E-2</v>
      </c>
      <c r="T145" s="91">
        <v>4496</v>
      </c>
      <c r="U145" s="190">
        <v>252371</v>
      </c>
      <c r="V145" s="190">
        <v>56007.767421216158</v>
      </c>
      <c r="W145" s="196"/>
      <c r="X145" s="88">
        <v>0</v>
      </c>
      <c r="Y145" s="88">
        <f t="shared" si="41"/>
        <v>0</v>
      </c>
    </row>
    <row r="146" spans="2:25">
      <c r="B146" s="206">
        <v>3332</v>
      </c>
      <c r="C146" t="s">
        <v>173</v>
      </c>
      <c r="D146" s="190">
        <v>125160.827</v>
      </c>
      <c r="E146" s="85">
        <f t="shared" si="35"/>
        <v>35496.547646057857</v>
      </c>
      <c r="F146" s="86">
        <f t="shared" si="28"/>
        <v>0.94181648851886779</v>
      </c>
      <c r="G146" s="187">
        <f t="shared" si="29"/>
        <v>1317.7015485242823</v>
      </c>
      <c r="H146" s="187">
        <f t="shared" si="30"/>
        <v>4646.2156600966191</v>
      </c>
      <c r="I146" s="187">
        <f t="shared" si="31"/>
        <v>0</v>
      </c>
      <c r="J146" s="87">
        <f t="shared" si="32"/>
        <v>0</v>
      </c>
      <c r="K146" s="187">
        <f t="shared" si="36"/>
        <v>-385.08707899506982</v>
      </c>
      <c r="L146" s="87">
        <f t="shared" si="33"/>
        <v>-1357.8170405366163</v>
      </c>
      <c r="M146" s="88">
        <f t="shared" si="37"/>
        <v>3288.3986195600028</v>
      </c>
      <c r="N146" s="88">
        <f t="shared" si="38"/>
        <v>128449.22561956001</v>
      </c>
      <c r="O146" s="88">
        <f t="shared" si="39"/>
        <v>36429.162115587067</v>
      </c>
      <c r="P146" s="89">
        <f t="shared" si="34"/>
        <v>0.96656119590821976</v>
      </c>
      <c r="Q146" s="240">
        <v>559.60570574260009</v>
      </c>
      <c r="R146" s="89">
        <f t="shared" si="40"/>
        <v>-4.5586158079755296E-3</v>
      </c>
      <c r="S146" s="89">
        <f t="shared" si="40"/>
        <v>-1.7827403402140268E-2</v>
      </c>
      <c r="T146" s="91">
        <v>3526</v>
      </c>
      <c r="U146" s="190">
        <v>125734</v>
      </c>
      <c r="V146" s="190">
        <v>36140.845070422532</v>
      </c>
      <c r="W146" s="196"/>
      <c r="X146" s="88">
        <v>0</v>
      </c>
      <c r="Y146" s="88">
        <f t="shared" si="41"/>
        <v>0</v>
      </c>
    </row>
    <row r="147" spans="2:25">
      <c r="B147" s="206">
        <v>3334</v>
      </c>
      <c r="C147" t="s">
        <v>174</v>
      </c>
      <c r="D147" s="190">
        <v>95486.601999999999</v>
      </c>
      <c r="E147" s="85">
        <f t="shared" si="35"/>
        <v>34335.347716648685</v>
      </c>
      <c r="F147" s="86">
        <f t="shared" si="28"/>
        <v>0.91100680947939194</v>
      </c>
      <c r="G147" s="187">
        <f t="shared" si="29"/>
        <v>2014.421506169786</v>
      </c>
      <c r="H147" s="187">
        <f t="shared" si="30"/>
        <v>5602.1062086581742</v>
      </c>
      <c r="I147" s="187">
        <f t="shared" si="31"/>
        <v>0</v>
      </c>
      <c r="J147" s="87">
        <f t="shared" si="32"/>
        <v>0</v>
      </c>
      <c r="K147" s="187">
        <f t="shared" si="36"/>
        <v>-385.08707899506982</v>
      </c>
      <c r="L147" s="87">
        <f t="shared" si="33"/>
        <v>-1070.9271666852892</v>
      </c>
      <c r="M147" s="88">
        <f t="shared" si="37"/>
        <v>4531.179041972885</v>
      </c>
      <c r="N147" s="88">
        <f t="shared" si="38"/>
        <v>100017.78104197288</v>
      </c>
      <c r="O147" s="88">
        <f t="shared" si="39"/>
        <v>35964.682143823404</v>
      </c>
      <c r="P147" s="89">
        <f t="shared" si="34"/>
        <v>0.95423732429242958</v>
      </c>
      <c r="Q147" s="240">
        <v>-506.25568993627712</v>
      </c>
      <c r="R147" s="89">
        <f t="shared" si="40"/>
        <v>1.3281710617074324E-2</v>
      </c>
      <c r="S147" s="89">
        <f t="shared" si="40"/>
        <v>-2.7500748080072999E-3</v>
      </c>
      <c r="T147" s="91">
        <v>2781</v>
      </c>
      <c r="U147" s="190">
        <v>94235</v>
      </c>
      <c r="V147" s="190">
        <v>34430.032882718311</v>
      </c>
      <c r="W147" s="196"/>
      <c r="X147" s="88">
        <v>0</v>
      </c>
      <c r="Y147" s="88">
        <f t="shared" si="41"/>
        <v>0</v>
      </c>
    </row>
    <row r="148" spans="2:25">
      <c r="B148" s="206">
        <v>3336</v>
      </c>
      <c r="C148" t="s">
        <v>175</v>
      </c>
      <c r="D148" s="190">
        <v>44759.784</v>
      </c>
      <c r="E148" s="85">
        <f t="shared" si="35"/>
        <v>32085.866666666669</v>
      </c>
      <c r="F148" s="86">
        <f t="shared" si="28"/>
        <v>0.85132217860743487</v>
      </c>
      <c r="G148" s="187">
        <f t="shared" si="29"/>
        <v>3364.1101361589958</v>
      </c>
      <c r="H148" s="187">
        <f t="shared" si="30"/>
        <v>4692.9336399417998</v>
      </c>
      <c r="I148" s="187">
        <f t="shared" si="31"/>
        <v>643.15248815013911</v>
      </c>
      <c r="J148" s="87">
        <f t="shared" si="32"/>
        <v>897.19772096944405</v>
      </c>
      <c r="K148" s="187">
        <f t="shared" si="36"/>
        <v>258.06540915506929</v>
      </c>
      <c r="L148" s="87">
        <f t="shared" si="33"/>
        <v>360.00124577132163</v>
      </c>
      <c r="M148" s="88">
        <f t="shared" si="37"/>
        <v>5052.9348857131217</v>
      </c>
      <c r="N148" s="88">
        <f t="shared" si="38"/>
        <v>49812.718885713119</v>
      </c>
      <c r="O148" s="88">
        <f t="shared" si="39"/>
        <v>35708.042211980734</v>
      </c>
      <c r="P148" s="89">
        <f t="shared" si="34"/>
        <v>0.94742799393636523</v>
      </c>
      <c r="Q148" s="240">
        <v>-929.16393122920363</v>
      </c>
      <c r="R148" s="89">
        <f t="shared" si="40"/>
        <v>7.898939404174821E-3</v>
      </c>
      <c r="S148" s="89">
        <f t="shared" si="40"/>
        <v>-1.3053798404227308E-2</v>
      </c>
      <c r="T148" s="91">
        <v>1395</v>
      </c>
      <c r="U148" s="190">
        <v>44409</v>
      </c>
      <c r="V148" s="190">
        <v>32510.248901903367</v>
      </c>
      <c r="W148" s="196"/>
      <c r="X148" s="88">
        <v>0</v>
      </c>
      <c r="Y148" s="88">
        <f t="shared" si="41"/>
        <v>0</v>
      </c>
    </row>
    <row r="149" spans="2:25" ht="30" customHeight="1">
      <c r="B149" s="206">
        <v>3338</v>
      </c>
      <c r="C149" t="s">
        <v>176</v>
      </c>
      <c r="D149" s="190">
        <v>105528.819</v>
      </c>
      <c r="E149" s="85">
        <f t="shared" si="35"/>
        <v>42449.243362831861</v>
      </c>
      <c r="F149" s="86">
        <f t="shared" si="28"/>
        <v>1.1262897373261918</v>
      </c>
      <c r="G149" s="187">
        <f t="shared" si="29"/>
        <v>-2853.9158815401197</v>
      </c>
      <c r="H149" s="187">
        <f t="shared" si="30"/>
        <v>-7094.8348815087375</v>
      </c>
      <c r="I149" s="187">
        <f t="shared" si="31"/>
        <v>0</v>
      </c>
      <c r="J149" s="87">
        <f t="shared" si="32"/>
        <v>0</v>
      </c>
      <c r="K149" s="187">
        <f t="shared" si="36"/>
        <v>-385.08707899506982</v>
      </c>
      <c r="L149" s="87">
        <f t="shared" si="33"/>
        <v>-957.32647838174353</v>
      </c>
      <c r="M149" s="88">
        <f t="shared" si="37"/>
        <v>-8052.1613598904805</v>
      </c>
      <c r="N149" s="88">
        <f t="shared" si="38"/>
        <v>97476.657640109523</v>
      </c>
      <c r="O149" s="88">
        <f t="shared" si="39"/>
        <v>39210.240402296673</v>
      </c>
      <c r="P149" s="89">
        <f t="shared" si="34"/>
        <v>1.0403504954311495</v>
      </c>
      <c r="Q149" s="240">
        <v>442.5923840261139</v>
      </c>
      <c r="R149" s="89">
        <f t="shared" si="40"/>
        <v>2.3508258571359325E-2</v>
      </c>
      <c r="S149" s="89">
        <f t="shared" si="40"/>
        <v>2.3508258571359297E-2</v>
      </c>
      <c r="T149" s="91">
        <v>2486</v>
      </c>
      <c r="U149" s="190">
        <v>103105</v>
      </c>
      <c r="V149" s="190">
        <v>41474.255832662915</v>
      </c>
      <c r="W149" s="196"/>
      <c r="X149" s="88">
        <v>0</v>
      </c>
      <c r="Y149" s="88">
        <f t="shared" si="41"/>
        <v>0</v>
      </c>
    </row>
    <row r="150" spans="2:25">
      <c r="B150" s="206">
        <v>3401</v>
      </c>
      <c r="C150" t="s">
        <v>177</v>
      </c>
      <c r="D150" s="190">
        <v>562213.86600000004</v>
      </c>
      <c r="E150" s="85">
        <f t="shared" si="35"/>
        <v>31133.78369697641</v>
      </c>
      <c r="F150" s="86">
        <f t="shared" si="28"/>
        <v>0.82606092085827809</v>
      </c>
      <c r="G150" s="187">
        <f t="shared" si="29"/>
        <v>3935.3599179731505</v>
      </c>
      <c r="H150" s="187">
        <f t="shared" si="30"/>
        <v>71064.729398759155</v>
      </c>
      <c r="I150" s="187">
        <f t="shared" si="31"/>
        <v>976.3815275417295</v>
      </c>
      <c r="J150" s="87">
        <f t="shared" si="32"/>
        <v>17631.497624348551</v>
      </c>
      <c r="K150" s="187">
        <f t="shared" si="36"/>
        <v>591.29444854665962</v>
      </c>
      <c r="L150" s="87">
        <f t="shared" si="33"/>
        <v>10677.595151855579</v>
      </c>
      <c r="M150" s="88">
        <f t="shared" si="37"/>
        <v>81742.324550614736</v>
      </c>
      <c r="N150" s="88">
        <f t="shared" si="38"/>
        <v>643956.19055061473</v>
      </c>
      <c r="O150" s="88">
        <f t="shared" si="39"/>
        <v>35660.438063496222</v>
      </c>
      <c r="P150" s="89">
        <f t="shared" si="34"/>
        <v>0.94616493104890742</v>
      </c>
      <c r="Q150" s="240">
        <v>10732.311381693959</v>
      </c>
      <c r="R150" s="89">
        <f t="shared" si="40"/>
        <v>2.528100796752452E-2</v>
      </c>
      <c r="S150" s="89">
        <f t="shared" si="40"/>
        <v>2.0057514073792564E-2</v>
      </c>
      <c r="T150" s="91">
        <v>18058</v>
      </c>
      <c r="U150" s="190">
        <v>548351</v>
      </c>
      <c r="V150" s="190">
        <v>30521.596348658575</v>
      </c>
      <c r="W150" s="196"/>
      <c r="X150" s="88">
        <v>0</v>
      </c>
      <c r="Y150" s="88">
        <f t="shared" si="41"/>
        <v>0</v>
      </c>
    </row>
    <row r="151" spans="2:25">
      <c r="B151" s="206">
        <v>3403</v>
      </c>
      <c r="C151" t="s">
        <v>178</v>
      </c>
      <c r="D151" s="190">
        <v>1149710.5530000001</v>
      </c>
      <c r="E151" s="85">
        <f t="shared" si="35"/>
        <v>34967.929468657807</v>
      </c>
      <c r="F151" s="86">
        <f t="shared" si="28"/>
        <v>0.92779086212357942</v>
      </c>
      <c r="G151" s="187">
        <f t="shared" si="29"/>
        <v>1634.8724549643127</v>
      </c>
      <c r="H151" s="187">
        <f t="shared" si="30"/>
        <v>53752.971446771633</v>
      </c>
      <c r="I151" s="187">
        <f t="shared" si="31"/>
        <v>0</v>
      </c>
      <c r="J151" s="87">
        <f t="shared" si="32"/>
        <v>0</v>
      </c>
      <c r="K151" s="187">
        <f t="shared" si="36"/>
        <v>-385.08707899506982</v>
      </c>
      <c r="L151" s="87">
        <f t="shared" si="33"/>
        <v>-12661.2780702789</v>
      </c>
      <c r="M151" s="88">
        <f t="shared" si="37"/>
        <v>41091.693376492731</v>
      </c>
      <c r="N151" s="88">
        <f t="shared" si="38"/>
        <v>1190802.2463764928</v>
      </c>
      <c r="O151" s="88">
        <f t="shared" si="39"/>
        <v>36217.714844627051</v>
      </c>
      <c r="P151" s="89">
        <f t="shared" si="34"/>
        <v>0.96095094535010461</v>
      </c>
      <c r="Q151" s="240">
        <v>3110.9599683808701</v>
      </c>
      <c r="R151" s="89">
        <f t="shared" si="40"/>
        <v>4.9402377357870647E-2</v>
      </c>
      <c r="S151" s="89">
        <f t="shared" si="40"/>
        <v>3.353957795561216E-2</v>
      </c>
      <c r="T151" s="91">
        <v>32879</v>
      </c>
      <c r="U151" s="190">
        <v>1095586</v>
      </c>
      <c r="V151" s="190">
        <v>33833.178926564135</v>
      </c>
      <c r="W151" s="196"/>
      <c r="X151" s="88">
        <v>0</v>
      </c>
      <c r="Y151" s="88">
        <f t="shared" si="41"/>
        <v>0</v>
      </c>
    </row>
    <row r="152" spans="2:25">
      <c r="B152" s="206">
        <v>3405</v>
      </c>
      <c r="C152" t="s">
        <v>179</v>
      </c>
      <c r="D152" s="190">
        <v>1016546.423</v>
      </c>
      <c r="E152" s="85">
        <f t="shared" si="35"/>
        <v>35336.013035317017</v>
      </c>
      <c r="F152" s="86">
        <f t="shared" si="28"/>
        <v>0.93755708434014973</v>
      </c>
      <c r="G152" s="187">
        <f t="shared" si="29"/>
        <v>1414.0223149687865</v>
      </c>
      <c r="H152" s="187">
        <f t="shared" si="30"/>
        <v>40678.593957022051</v>
      </c>
      <c r="I152" s="187">
        <f t="shared" si="31"/>
        <v>0</v>
      </c>
      <c r="J152" s="87">
        <f t="shared" si="32"/>
        <v>0</v>
      </c>
      <c r="K152" s="187">
        <f t="shared" si="36"/>
        <v>-385.08707899506982</v>
      </c>
      <c r="L152" s="87">
        <f t="shared" si="33"/>
        <v>-11078.185088530168</v>
      </c>
      <c r="M152" s="88">
        <f t="shared" si="37"/>
        <v>29600.408868491882</v>
      </c>
      <c r="N152" s="88">
        <f t="shared" si="38"/>
        <v>1046146.8318684918</v>
      </c>
      <c r="O152" s="88">
        <f t="shared" si="39"/>
        <v>36364.948271290734</v>
      </c>
      <c r="P152" s="89">
        <f t="shared" si="34"/>
        <v>0.96485743423673265</v>
      </c>
      <c r="Q152" s="240">
        <v>-5063.4981808271659</v>
      </c>
      <c r="R152" s="89">
        <f t="shared" si="40"/>
        <v>5.3196611897418207E-2</v>
      </c>
      <c r="S152" s="89">
        <f t="shared" si="40"/>
        <v>4.5581730943766122E-2</v>
      </c>
      <c r="T152" s="91">
        <v>28768</v>
      </c>
      <c r="U152" s="190">
        <v>965201</v>
      </c>
      <c r="V152" s="190">
        <v>33795.553221288515</v>
      </c>
      <c r="W152" s="196"/>
      <c r="X152" s="88">
        <v>0</v>
      </c>
      <c r="Y152" s="88">
        <f t="shared" si="41"/>
        <v>0</v>
      </c>
    </row>
    <row r="153" spans="2:25">
      <c r="B153" s="206">
        <v>3407</v>
      </c>
      <c r="C153" t="s">
        <v>180</v>
      </c>
      <c r="D153" s="190">
        <v>961414.52099999995</v>
      </c>
      <c r="E153" s="85">
        <f t="shared" si="35"/>
        <v>31110.718085622753</v>
      </c>
      <c r="F153" s="86">
        <f t="shared" si="28"/>
        <v>0.82544892970614536</v>
      </c>
      <c r="G153" s="187">
        <f t="shared" si="29"/>
        <v>3949.1992847853448</v>
      </c>
      <c r="H153" s="187">
        <f t="shared" si="30"/>
        <v>122042.10549772151</v>
      </c>
      <c r="I153" s="187">
        <f t="shared" si="31"/>
        <v>984.4544915155094</v>
      </c>
      <c r="J153" s="87">
        <f t="shared" si="32"/>
        <v>30422.597151303788</v>
      </c>
      <c r="K153" s="187">
        <f t="shared" si="36"/>
        <v>599.36741252043953</v>
      </c>
      <c r="L153" s="87">
        <f t="shared" si="33"/>
        <v>18522.251149119144</v>
      </c>
      <c r="M153" s="88">
        <f t="shared" si="37"/>
        <v>140564.35664684066</v>
      </c>
      <c r="N153" s="88">
        <f t="shared" si="38"/>
        <v>1101978.8776468406</v>
      </c>
      <c r="O153" s="88">
        <f t="shared" si="39"/>
        <v>35659.284782928538</v>
      </c>
      <c r="P153" s="89">
        <f t="shared" si="34"/>
        <v>0.94613433149130077</v>
      </c>
      <c r="Q153" s="240">
        <v>16718.870306146273</v>
      </c>
      <c r="R153" s="89">
        <f t="shared" si="40"/>
        <v>2.1315708626662322E-2</v>
      </c>
      <c r="S153" s="89">
        <f t="shared" si="40"/>
        <v>1.0079021543432078E-2</v>
      </c>
      <c r="T153" s="91">
        <v>30903</v>
      </c>
      <c r="U153" s="190">
        <v>941349</v>
      </c>
      <c r="V153" s="190">
        <v>30800.281385989594</v>
      </c>
      <c r="W153" s="196"/>
      <c r="X153" s="88">
        <v>0</v>
      </c>
      <c r="Y153" s="88">
        <f t="shared" si="41"/>
        <v>0</v>
      </c>
    </row>
    <row r="154" spans="2:25">
      <c r="B154" s="206">
        <v>3411</v>
      </c>
      <c r="C154" t="s">
        <v>181</v>
      </c>
      <c r="D154" s="190">
        <v>1097439.44</v>
      </c>
      <c r="E154" s="85">
        <f t="shared" si="35"/>
        <v>30816.562956306861</v>
      </c>
      <c r="F154" s="86">
        <f t="shared" si="28"/>
        <v>0.81764422278832005</v>
      </c>
      <c r="G154" s="187">
        <f t="shared" si="29"/>
        <v>4125.6923623748798</v>
      </c>
      <c r="H154" s="187">
        <f t="shared" si="30"/>
        <v>146924.15640889423</v>
      </c>
      <c r="I154" s="187">
        <f t="shared" si="31"/>
        <v>1087.4087867760716</v>
      </c>
      <c r="J154" s="87">
        <f t="shared" si="32"/>
        <v>38724.801714669462</v>
      </c>
      <c r="K154" s="187">
        <f t="shared" si="36"/>
        <v>702.32170778100181</v>
      </c>
      <c r="L154" s="87">
        <f t="shared" si="33"/>
        <v>25011.080657497037</v>
      </c>
      <c r="M154" s="88">
        <f t="shared" si="37"/>
        <v>171935.23706639127</v>
      </c>
      <c r="N154" s="88">
        <f t="shared" si="38"/>
        <v>1269374.6770663913</v>
      </c>
      <c r="O154" s="88">
        <f t="shared" si="39"/>
        <v>35644.57702646275</v>
      </c>
      <c r="P154" s="89">
        <f t="shared" si="34"/>
        <v>0.94574409614540966</v>
      </c>
      <c r="Q154" s="240">
        <v>6255.750637251389</v>
      </c>
      <c r="R154" s="89">
        <f t="shared" si="40"/>
        <v>4.6690644119849065E-2</v>
      </c>
      <c r="S154" s="89">
        <f t="shared" si="40"/>
        <v>4.2664006518916275E-2</v>
      </c>
      <c r="T154" s="91">
        <v>35612</v>
      </c>
      <c r="U154" s="190">
        <v>1048485</v>
      </c>
      <c r="V154" s="190">
        <v>29555.602536997885</v>
      </c>
      <c r="W154" s="196"/>
      <c r="X154" s="88">
        <v>0</v>
      </c>
      <c r="Y154" s="88">
        <f t="shared" si="41"/>
        <v>0</v>
      </c>
    </row>
    <row r="155" spans="2:25">
      <c r="B155" s="206">
        <v>3412</v>
      </c>
      <c r="C155" t="s">
        <v>182</v>
      </c>
      <c r="D155" s="190">
        <v>211398.755</v>
      </c>
      <c r="E155" s="85">
        <f t="shared" si="35"/>
        <v>26661.464875772479</v>
      </c>
      <c r="F155" s="86">
        <f t="shared" si="28"/>
        <v>0.70739857516419158</v>
      </c>
      <c r="G155" s="187">
        <f t="shared" si="29"/>
        <v>6618.7512106955091</v>
      </c>
      <c r="H155" s="187">
        <f t="shared" si="30"/>
        <v>52480.078349604686</v>
      </c>
      <c r="I155" s="187">
        <f t="shared" si="31"/>
        <v>2541.6931149631055</v>
      </c>
      <c r="J155" s="87">
        <f t="shared" si="32"/>
        <v>20153.084708542461</v>
      </c>
      <c r="K155" s="187">
        <f t="shared" si="36"/>
        <v>2156.6060359680355</v>
      </c>
      <c r="L155" s="87">
        <f t="shared" si="33"/>
        <v>17099.729259190553</v>
      </c>
      <c r="M155" s="88">
        <f t="shared" si="37"/>
        <v>69579.807608795236</v>
      </c>
      <c r="N155" s="88">
        <f t="shared" si="38"/>
        <v>280978.56260879524</v>
      </c>
      <c r="O155" s="88">
        <f t="shared" si="39"/>
        <v>35436.822122436024</v>
      </c>
      <c r="P155" s="89">
        <f t="shared" si="34"/>
        <v>0.94023181376420306</v>
      </c>
      <c r="Q155" s="240">
        <v>7245.7585647552914</v>
      </c>
      <c r="R155" s="89">
        <f t="shared" si="40"/>
        <v>4.1516834834361416E-2</v>
      </c>
      <c r="S155" s="89">
        <f t="shared" si="40"/>
        <v>2.9300784179853101E-2</v>
      </c>
      <c r="T155" s="91">
        <v>7929</v>
      </c>
      <c r="U155" s="190">
        <v>202972</v>
      </c>
      <c r="V155" s="190">
        <v>25902.501276161307</v>
      </c>
      <c r="W155" s="196"/>
      <c r="X155" s="88">
        <v>0</v>
      </c>
      <c r="Y155" s="88">
        <f t="shared" si="41"/>
        <v>0</v>
      </c>
    </row>
    <row r="156" spans="2:25">
      <c r="B156" s="206">
        <v>3413</v>
      </c>
      <c r="C156" t="s">
        <v>183</v>
      </c>
      <c r="D156" s="190">
        <v>646516.72499999998</v>
      </c>
      <c r="E156" s="85">
        <f t="shared" si="35"/>
        <v>29924.402915991668</v>
      </c>
      <c r="F156" s="86">
        <f t="shared" si="28"/>
        <v>0.7939728774861009</v>
      </c>
      <c r="G156" s="187">
        <f t="shared" si="29"/>
        <v>4660.9883865639958</v>
      </c>
      <c r="H156" s="187">
        <f t="shared" si="30"/>
        <v>100700.65409171513</v>
      </c>
      <c r="I156" s="187">
        <f t="shared" si="31"/>
        <v>1399.6648008863892</v>
      </c>
      <c r="J156" s="87">
        <f t="shared" si="32"/>
        <v>30239.75802315044</v>
      </c>
      <c r="K156" s="187">
        <f t="shared" si="36"/>
        <v>1014.5777218913195</v>
      </c>
      <c r="L156" s="87">
        <f t="shared" si="33"/>
        <v>21919.951681461956</v>
      </c>
      <c r="M156" s="88">
        <f t="shared" si="37"/>
        <v>122620.60577317709</v>
      </c>
      <c r="N156" s="88">
        <f t="shared" si="38"/>
        <v>769137.33077317709</v>
      </c>
      <c r="O156" s="88">
        <f t="shared" si="39"/>
        <v>35599.969024446982</v>
      </c>
      <c r="P156" s="89">
        <f t="shared" si="34"/>
        <v>0.94456052888029851</v>
      </c>
      <c r="Q156" s="240">
        <v>3754.8293858732213</v>
      </c>
      <c r="R156" s="89">
        <f t="shared" si="40"/>
        <v>6.7745546220707914E-2</v>
      </c>
      <c r="S156" s="89">
        <f t="shared" si="40"/>
        <v>5.5439661425107117E-2</v>
      </c>
      <c r="T156" s="91">
        <v>21605</v>
      </c>
      <c r="U156" s="190">
        <v>605497</v>
      </c>
      <c r="V156" s="190">
        <v>28352.547293500655</v>
      </c>
      <c r="W156" s="196"/>
      <c r="X156" s="88">
        <v>0</v>
      </c>
      <c r="Y156" s="88">
        <f t="shared" si="41"/>
        <v>0</v>
      </c>
    </row>
    <row r="157" spans="2:25">
      <c r="B157" s="206">
        <v>3414</v>
      </c>
      <c r="C157" t="s">
        <v>184</v>
      </c>
      <c r="D157" s="190">
        <v>139783.77299999999</v>
      </c>
      <c r="E157" s="85">
        <f t="shared" si="35"/>
        <v>28001.557091346149</v>
      </c>
      <c r="F157" s="86">
        <f t="shared" si="28"/>
        <v>0.74295473564908965</v>
      </c>
      <c r="G157" s="187">
        <f t="shared" si="29"/>
        <v>5814.6958813513074</v>
      </c>
      <c r="H157" s="187">
        <f t="shared" si="30"/>
        <v>29026.961839705727</v>
      </c>
      <c r="I157" s="187">
        <f t="shared" si="31"/>
        <v>2072.6608395123208</v>
      </c>
      <c r="J157" s="87">
        <f t="shared" si="32"/>
        <v>10346.722910845505</v>
      </c>
      <c r="K157" s="187">
        <f t="shared" si="36"/>
        <v>1687.573760517251</v>
      </c>
      <c r="L157" s="87">
        <f t="shared" si="33"/>
        <v>8424.3682125021169</v>
      </c>
      <c r="M157" s="88">
        <f t="shared" si="37"/>
        <v>37451.330052207843</v>
      </c>
      <c r="N157" s="88">
        <f t="shared" si="38"/>
        <v>177235.10305220782</v>
      </c>
      <c r="O157" s="88">
        <f t="shared" si="39"/>
        <v>35503.826733214708</v>
      </c>
      <c r="P157" s="89">
        <f t="shared" si="34"/>
        <v>0.94200962178844805</v>
      </c>
      <c r="Q157" s="240">
        <v>1727.0200945905744</v>
      </c>
      <c r="R157" s="89">
        <f t="shared" si="40"/>
        <v>3.1256855555637425E-2</v>
      </c>
      <c r="S157" s="89">
        <f t="shared" si="40"/>
        <v>3.4975329794419641E-2</v>
      </c>
      <c r="T157" s="91">
        <v>4992</v>
      </c>
      <c r="U157" s="190">
        <v>135547</v>
      </c>
      <c r="V157" s="190">
        <v>27055.289421157686</v>
      </c>
      <c r="W157" s="196"/>
      <c r="X157" s="88">
        <v>0</v>
      </c>
      <c r="Y157" s="88">
        <f t="shared" si="41"/>
        <v>0</v>
      </c>
    </row>
    <row r="158" spans="2:25">
      <c r="B158" s="206">
        <v>3415</v>
      </c>
      <c r="C158" t="s">
        <v>185</v>
      </c>
      <c r="D158" s="190">
        <v>249325.99600000001</v>
      </c>
      <c r="E158" s="85">
        <f t="shared" si="35"/>
        <v>30735.453155818544</v>
      </c>
      <c r="F158" s="86">
        <f t="shared" si="28"/>
        <v>0.81549216709428252</v>
      </c>
      <c r="G158" s="187">
        <f t="shared" si="29"/>
        <v>4174.3582426678704</v>
      </c>
      <c r="H158" s="187">
        <f t="shared" si="30"/>
        <v>33862.394064521766</v>
      </c>
      <c r="I158" s="187">
        <f t="shared" si="31"/>
        <v>1115.7972169469824</v>
      </c>
      <c r="J158" s="87">
        <f t="shared" si="32"/>
        <v>9051.347023873921</v>
      </c>
      <c r="K158" s="187">
        <f t="shared" si="36"/>
        <v>730.71013795191266</v>
      </c>
      <c r="L158" s="87">
        <f t="shared" si="33"/>
        <v>5927.5206390659159</v>
      </c>
      <c r="M158" s="88">
        <f t="shared" si="37"/>
        <v>39789.914703587681</v>
      </c>
      <c r="N158" s="88">
        <f t="shared" si="38"/>
        <v>289115.9107035877</v>
      </c>
      <c r="O158" s="88">
        <f t="shared" si="39"/>
        <v>35640.521536438326</v>
      </c>
      <c r="P158" s="89">
        <f t="shared" si="34"/>
        <v>0.94563649336070765</v>
      </c>
      <c r="Q158" s="240">
        <v>2235.869834959587</v>
      </c>
      <c r="R158" s="89">
        <f t="shared" si="40"/>
        <v>4.8579522657975036E-2</v>
      </c>
      <c r="S158" s="89">
        <f t="shared" si="40"/>
        <v>4.3021223906213206E-2</v>
      </c>
      <c r="T158" s="91">
        <v>8112</v>
      </c>
      <c r="U158" s="190">
        <v>237775</v>
      </c>
      <c r="V158" s="190">
        <v>29467.715949931837</v>
      </c>
      <c r="W158" s="196"/>
      <c r="X158" s="88">
        <v>0</v>
      </c>
      <c r="Y158" s="88">
        <f t="shared" si="41"/>
        <v>0</v>
      </c>
    </row>
    <row r="159" spans="2:25">
      <c r="B159" s="206">
        <v>3416</v>
      </c>
      <c r="C159" t="s">
        <v>186</v>
      </c>
      <c r="D159" s="190">
        <v>171104.23199999999</v>
      </c>
      <c r="E159" s="85">
        <f t="shared" si="35"/>
        <v>28328.515231788078</v>
      </c>
      <c r="F159" s="86">
        <f t="shared" si="28"/>
        <v>0.75162979246853434</v>
      </c>
      <c r="G159" s="187">
        <f t="shared" si="29"/>
        <v>5618.5209970861497</v>
      </c>
      <c r="H159" s="187">
        <f t="shared" si="30"/>
        <v>33935.866822400349</v>
      </c>
      <c r="I159" s="187">
        <f t="shared" si="31"/>
        <v>1958.2254903576456</v>
      </c>
      <c r="J159" s="87">
        <f t="shared" si="32"/>
        <v>11827.68196176018</v>
      </c>
      <c r="K159" s="187">
        <f t="shared" si="36"/>
        <v>1573.1384113625759</v>
      </c>
      <c r="L159" s="87">
        <f t="shared" si="33"/>
        <v>9501.7560046299586</v>
      </c>
      <c r="M159" s="88">
        <f t="shared" si="37"/>
        <v>43437.622827030311</v>
      </c>
      <c r="N159" s="88">
        <f t="shared" si="38"/>
        <v>214541.8548270303</v>
      </c>
      <c r="O159" s="88">
        <f t="shared" si="39"/>
        <v>35520.174640236801</v>
      </c>
      <c r="P159" s="89">
        <f t="shared" si="34"/>
        <v>0.94244337462942018</v>
      </c>
      <c r="Q159" s="240">
        <v>181.5015941760721</v>
      </c>
      <c r="R159" s="89">
        <f t="shared" si="40"/>
        <v>0.11891336646612601</v>
      </c>
      <c r="S159" s="89">
        <f t="shared" si="40"/>
        <v>0.11669035977778271</v>
      </c>
      <c r="T159" s="91">
        <v>6040</v>
      </c>
      <c r="U159" s="190">
        <v>152920</v>
      </c>
      <c r="V159" s="190">
        <v>25368.281353682814</v>
      </c>
      <c r="W159" s="196"/>
      <c r="X159" s="88">
        <v>0</v>
      </c>
      <c r="Y159" s="88">
        <f t="shared" si="41"/>
        <v>0</v>
      </c>
    </row>
    <row r="160" spans="2:25">
      <c r="B160" s="206">
        <v>3417</v>
      </c>
      <c r="C160" t="s">
        <v>187</v>
      </c>
      <c r="D160" s="190">
        <v>144337.17000000001</v>
      </c>
      <c r="E160" s="85">
        <f t="shared" si="35"/>
        <v>31848.448808473084</v>
      </c>
      <c r="F160" s="86">
        <f t="shared" si="28"/>
        <v>0.84502286026963069</v>
      </c>
      <c r="G160" s="187">
        <f t="shared" si="29"/>
        <v>3506.5608510751467</v>
      </c>
      <c r="H160" s="187">
        <f t="shared" si="30"/>
        <v>15891.733777072566</v>
      </c>
      <c r="I160" s="187">
        <f t="shared" si="31"/>
        <v>726.2487385178938</v>
      </c>
      <c r="J160" s="87">
        <f t="shared" si="32"/>
        <v>3291.3592829630948</v>
      </c>
      <c r="K160" s="187">
        <f t="shared" si="36"/>
        <v>341.16165952282398</v>
      </c>
      <c r="L160" s="87">
        <f t="shared" si="33"/>
        <v>1546.1446409574385</v>
      </c>
      <c r="M160" s="88">
        <f t="shared" si="37"/>
        <v>17437.878418030006</v>
      </c>
      <c r="N160" s="88">
        <f t="shared" si="38"/>
        <v>161775.04841803003</v>
      </c>
      <c r="O160" s="88">
        <f t="shared" si="39"/>
        <v>35696.171319071058</v>
      </c>
      <c r="P160" s="89">
        <f t="shared" si="34"/>
        <v>0.94711302801947517</v>
      </c>
      <c r="Q160" s="240">
        <v>-1127.7968745023463</v>
      </c>
      <c r="R160" s="89">
        <f t="shared" si="40"/>
        <v>8.5103182300006866E-2</v>
      </c>
      <c r="S160" s="89">
        <f t="shared" si="40"/>
        <v>9.4680438984031653E-2</v>
      </c>
      <c r="T160" s="91">
        <v>4532</v>
      </c>
      <c r="U160" s="190">
        <v>133017</v>
      </c>
      <c r="V160" s="190">
        <v>29093.832020997375</v>
      </c>
      <c r="W160" s="196"/>
      <c r="X160" s="88">
        <v>0</v>
      </c>
      <c r="Y160" s="88">
        <f t="shared" si="41"/>
        <v>0</v>
      </c>
    </row>
    <row r="161" spans="2:25">
      <c r="B161" s="206">
        <v>3418</v>
      </c>
      <c r="C161" t="s">
        <v>188</v>
      </c>
      <c r="D161" s="190">
        <v>203751.58799999999</v>
      </c>
      <c r="E161" s="85">
        <f t="shared" si="35"/>
        <v>27762.854339828311</v>
      </c>
      <c r="F161" s="86">
        <f t="shared" si="28"/>
        <v>0.73662132572213046</v>
      </c>
      <c r="G161" s="187">
        <f t="shared" si="29"/>
        <v>5957.9175322620104</v>
      </c>
      <c r="H161" s="187">
        <f t="shared" si="30"/>
        <v>43725.1567692709</v>
      </c>
      <c r="I161" s="187">
        <f t="shared" si="31"/>
        <v>2156.2068025435642</v>
      </c>
      <c r="J161" s="87">
        <f t="shared" si="32"/>
        <v>15824.401723867217</v>
      </c>
      <c r="K161" s="187">
        <f t="shared" si="36"/>
        <v>1771.1197235484944</v>
      </c>
      <c r="L161" s="87">
        <f t="shared" si="33"/>
        <v>12998.247651122401</v>
      </c>
      <c r="M161" s="88">
        <f t="shared" si="37"/>
        <v>56723.404420393301</v>
      </c>
      <c r="N161" s="88">
        <f t="shared" si="38"/>
        <v>260474.99242039328</v>
      </c>
      <c r="O161" s="88">
        <f t="shared" si="39"/>
        <v>35491.891595638815</v>
      </c>
      <c r="P161" s="89">
        <f t="shared" si="34"/>
        <v>0.94169295129210007</v>
      </c>
      <c r="Q161" s="240">
        <v>224.39872939705674</v>
      </c>
      <c r="R161" s="89">
        <f t="shared" si="40"/>
        <v>9.4726484383814771E-2</v>
      </c>
      <c r="S161" s="89">
        <f t="shared" si="40"/>
        <v>8.3986559751625847E-2</v>
      </c>
      <c r="T161" s="91">
        <v>7339</v>
      </c>
      <c r="U161" s="190">
        <v>186121</v>
      </c>
      <c r="V161" s="190">
        <v>25611.806797853307</v>
      </c>
      <c r="W161" s="196"/>
      <c r="X161" s="88">
        <v>0</v>
      </c>
      <c r="Y161" s="88">
        <f t="shared" si="41"/>
        <v>0</v>
      </c>
    </row>
    <row r="162" spans="2:25">
      <c r="B162" s="206">
        <v>3419</v>
      </c>
      <c r="C162" t="s">
        <v>189</v>
      </c>
      <c r="D162" s="190">
        <v>97967.267999999996</v>
      </c>
      <c r="E162" s="85">
        <f t="shared" si="35"/>
        <v>27100.212448132781</v>
      </c>
      <c r="F162" s="86">
        <f t="shared" si="28"/>
        <v>0.71903969874800722</v>
      </c>
      <c r="G162" s="187">
        <f t="shared" si="29"/>
        <v>6355.5026672793283</v>
      </c>
      <c r="H162" s="187">
        <f t="shared" si="30"/>
        <v>22975.142142214772</v>
      </c>
      <c r="I162" s="187">
        <f t="shared" si="31"/>
        <v>2388.1314646369997</v>
      </c>
      <c r="J162" s="87">
        <f t="shared" si="32"/>
        <v>8633.0952446627543</v>
      </c>
      <c r="K162" s="187">
        <f t="shared" si="36"/>
        <v>2003.0443856419299</v>
      </c>
      <c r="L162" s="87">
        <f t="shared" si="33"/>
        <v>7241.0054540955771</v>
      </c>
      <c r="M162" s="88">
        <f t="shared" si="37"/>
        <v>30216.147596310351</v>
      </c>
      <c r="N162" s="88">
        <f t="shared" si="38"/>
        <v>128183.41559631034</v>
      </c>
      <c r="O162" s="88">
        <f t="shared" si="39"/>
        <v>35458.759501054032</v>
      </c>
      <c r="P162" s="89">
        <f t="shared" si="34"/>
        <v>0.94081386994339367</v>
      </c>
      <c r="Q162" s="240">
        <v>2571.6335196103319</v>
      </c>
      <c r="R162" s="89">
        <f t="shared" si="40"/>
        <v>7.3249285174351683E-2</v>
      </c>
      <c r="S162" s="89">
        <f t="shared" si="40"/>
        <v>7.6218162865013817E-2</v>
      </c>
      <c r="T162" s="91">
        <v>3615</v>
      </c>
      <c r="U162" s="190">
        <v>91281</v>
      </c>
      <c r="V162" s="190">
        <v>25180.96551724138</v>
      </c>
      <c r="W162" s="196"/>
      <c r="X162" s="88">
        <v>0</v>
      </c>
      <c r="Y162" s="88">
        <f t="shared" si="41"/>
        <v>0</v>
      </c>
    </row>
    <row r="163" spans="2:25">
      <c r="B163" s="206">
        <v>3420</v>
      </c>
      <c r="C163" t="s">
        <v>190</v>
      </c>
      <c r="D163" s="190">
        <v>655079.71699999995</v>
      </c>
      <c r="E163" s="85">
        <f t="shared" si="35"/>
        <v>30103.382978723403</v>
      </c>
      <c r="F163" s="86">
        <f t="shared" si="28"/>
        <v>0.79872168787402076</v>
      </c>
      <c r="G163" s="187">
        <f t="shared" si="29"/>
        <v>4553.6003489249551</v>
      </c>
      <c r="H163" s="187">
        <f t="shared" si="30"/>
        <v>99090.897192955963</v>
      </c>
      <c r="I163" s="187">
        <f t="shared" si="31"/>
        <v>1337.0217789302822</v>
      </c>
      <c r="J163" s="87">
        <f t="shared" si="32"/>
        <v>29094.930931301871</v>
      </c>
      <c r="K163" s="187">
        <f t="shared" si="36"/>
        <v>951.93469993521239</v>
      </c>
      <c r="L163" s="87">
        <f t="shared" si="33"/>
        <v>20715.051005290159</v>
      </c>
      <c r="M163" s="88">
        <f t="shared" si="37"/>
        <v>119805.94819824613</v>
      </c>
      <c r="N163" s="88">
        <f t="shared" si="38"/>
        <v>774885.66519824602</v>
      </c>
      <c r="O163" s="88">
        <f t="shared" si="39"/>
        <v>35608.918027583568</v>
      </c>
      <c r="P163" s="89">
        <f t="shared" si="34"/>
        <v>0.94479796939969451</v>
      </c>
      <c r="Q163" s="240">
        <v>8794.152565391676</v>
      </c>
      <c r="R163" s="89">
        <f t="shared" si="40"/>
        <v>5.4708930928996855E-2</v>
      </c>
      <c r="S163" s="89">
        <f t="shared" si="40"/>
        <v>4.5354635461449647E-2</v>
      </c>
      <c r="T163" s="91">
        <v>21761</v>
      </c>
      <c r="U163" s="190">
        <v>621100</v>
      </c>
      <c r="V163" s="190">
        <v>28797.292284866468</v>
      </c>
      <c r="W163" s="196"/>
      <c r="X163" s="88">
        <v>0</v>
      </c>
      <c r="Y163" s="88">
        <f t="shared" si="41"/>
        <v>0</v>
      </c>
    </row>
    <row r="164" spans="2:25">
      <c r="B164" s="206">
        <v>3421</v>
      </c>
      <c r="C164" t="s">
        <v>191</v>
      </c>
      <c r="D164" s="190">
        <v>210049.016</v>
      </c>
      <c r="E164" s="85">
        <f t="shared" si="35"/>
        <v>31990.407554066405</v>
      </c>
      <c r="F164" s="86">
        <f t="shared" si="28"/>
        <v>0.84878939803613074</v>
      </c>
      <c r="G164" s="187">
        <f t="shared" si="29"/>
        <v>3421.3856037191536</v>
      </c>
      <c r="H164" s="187">
        <f t="shared" si="30"/>
        <v>22464.817874019962</v>
      </c>
      <c r="I164" s="187">
        <f t="shared" si="31"/>
        <v>676.56317756023122</v>
      </c>
      <c r="J164" s="87">
        <f t="shared" si="32"/>
        <v>4442.3138238604788</v>
      </c>
      <c r="K164" s="187">
        <f t="shared" si="36"/>
        <v>291.47609856516141</v>
      </c>
      <c r="L164" s="87">
        <f t="shared" si="33"/>
        <v>1913.8320631788499</v>
      </c>
      <c r="M164" s="88">
        <f t="shared" si="37"/>
        <v>24378.64993719881</v>
      </c>
      <c r="N164" s="88">
        <f t="shared" si="38"/>
        <v>234427.66593719882</v>
      </c>
      <c r="O164" s="88">
        <f t="shared" si="39"/>
        <v>35703.269256350715</v>
      </c>
      <c r="P164" s="89">
        <f t="shared" si="34"/>
        <v>0.94730135490779999</v>
      </c>
      <c r="Q164" s="240">
        <v>1658.846473834441</v>
      </c>
      <c r="R164" s="89">
        <f t="shared" si="40"/>
        <v>4.697135368087758E-3</v>
      </c>
      <c r="S164" s="89">
        <f t="shared" si="40"/>
        <v>7.1453769407179507E-3</v>
      </c>
      <c r="T164" s="91">
        <v>6566</v>
      </c>
      <c r="U164" s="190">
        <v>209067</v>
      </c>
      <c r="V164" s="190">
        <v>31763.445761166819</v>
      </c>
      <c r="W164" s="196"/>
      <c r="X164" s="88">
        <v>0</v>
      </c>
      <c r="Y164" s="88">
        <f t="shared" si="41"/>
        <v>0</v>
      </c>
    </row>
    <row r="165" spans="2:25">
      <c r="B165" s="206">
        <v>3422</v>
      </c>
      <c r="C165" t="s">
        <v>192</v>
      </c>
      <c r="D165" s="190">
        <v>165946.56899999999</v>
      </c>
      <c r="E165" s="85">
        <f t="shared" si="35"/>
        <v>38691.202844485895</v>
      </c>
      <c r="F165" s="86">
        <f t="shared" si="28"/>
        <v>1.026579067995979</v>
      </c>
      <c r="G165" s="187">
        <f t="shared" si="29"/>
        <v>-599.09157053254023</v>
      </c>
      <c r="H165" s="187">
        <f t="shared" si="30"/>
        <v>-2569.5037460140652</v>
      </c>
      <c r="I165" s="187">
        <f t="shared" si="31"/>
        <v>0</v>
      </c>
      <c r="J165" s="87">
        <f t="shared" si="32"/>
        <v>0</v>
      </c>
      <c r="K165" s="187">
        <f t="shared" si="36"/>
        <v>-385.08707899506982</v>
      </c>
      <c r="L165" s="87">
        <f t="shared" si="33"/>
        <v>-1651.6384818098545</v>
      </c>
      <c r="M165" s="88">
        <f t="shared" si="37"/>
        <v>-4221.1422278239197</v>
      </c>
      <c r="N165" s="88">
        <f t="shared" si="38"/>
        <v>161725.42677217606</v>
      </c>
      <c r="O165" s="88">
        <f t="shared" si="39"/>
        <v>37707.024194958278</v>
      </c>
      <c r="P165" s="89">
        <f t="shared" si="34"/>
        <v>1.0004662276990641</v>
      </c>
      <c r="Q165" s="240">
        <v>-6451.0497507288719</v>
      </c>
      <c r="R165" s="89">
        <f t="shared" si="40"/>
        <v>0.21824258908514285</v>
      </c>
      <c r="S165" s="89">
        <f t="shared" si="40"/>
        <v>0.19665563716850246</v>
      </c>
      <c r="T165" s="91">
        <v>4289</v>
      </c>
      <c r="U165" s="190">
        <v>136218</v>
      </c>
      <c r="V165" s="190">
        <v>32332.779492048423</v>
      </c>
      <c r="W165" s="196"/>
      <c r="X165" s="88">
        <v>0</v>
      </c>
      <c r="Y165" s="88">
        <f t="shared" si="41"/>
        <v>0</v>
      </c>
    </row>
    <row r="166" spans="2:25">
      <c r="B166" s="206">
        <v>3423</v>
      </c>
      <c r="C166" t="s">
        <v>193</v>
      </c>
      <c r="D166" s="190">
        <v>63948.851000000002</v>
      </c>
      <c r="E166" s="85">
        <f t="shared" si="35"/>
        <v>28097.034710017575</v>
      </c>
      <c r="F166" s="86">
        <f t="shared" si="28"/>
        <v>0.74548800723498854</v>
      </c>
      <c r="G166" s="187">
        <f t="shared" si="29"/>
        <v>5757.4093101484514</v>
      </c>
      <c r="H166" s="187">
        <f t="shared" si="30"/>
        <v>13103.863589897875</v>
      </c>
      <c r="I166" s="187">
        <f t="shared" si="31"/>
        <v>2039.2436729773217</v>
      </c>
      <c r="J166" s="87">
        <f t="shared" si="32"/>
        <v>4641.3185996963839</v>
      </c>
      <c r="K166" s="187">
        <f t="shared" si="36"/>
        <v>1654.1565939822519</v>
      </c>
      <c r="L166" s="87">
        <f t="shared" si="33"/>
        <v>3764.8604079036054</v>
      </c>
      <c r="M166" s="88">
        <f t="shared" si="37"/>
        <v>16868.72399780148</v>
      </c>
      <c r="N166" s="88">
        <f t="shared" si="38"/>
        <v>80817.574997801479</v>
      </c>
      <c r="O166" s="88">
        <f t="shared" si="39"/>
        <v>35508.600614148279</v>
      </c>
      <c r="P166" s="89">
        <f t="shared" si="34"/>
        <v>0.94213628536774296</v>
      </c>
      <c r="Q166" s="240">
        <v>639.36093707694454</v>
      </c>
      <c r="R166" s="89">
        <f t="shared" si="40"/>
        <v>5.15481796954649E-2</v>
      </c>
      <c r="S166" s="89">
        <f t="shared" si="40"/>
        <v>5.3858259176342412E-2</v>
      </c>
      <c r="T166" s="91">
        <v>2276</v>
      </c>
      <c r="U166" s="190">
        <v>60814</v>
      </c>
      <c r="V166" s="190">
        <v>26661.113546690049</v>
      </c>
      <c r="W166" s="196"/>
      <c r="X166" s="88">
        <v>0</v>
      </c>
      <c r="Y166" s="88">
        <f t="shared" si="41"/>
        <v>0</v>
      </c>
    </row>
    <row r="167" spans="2:25">
      <c r="B167" s="206">
        <v>3424</v>
      </c>
      <c r="C167" t="s">
        <v>194</v>
      </c>
      <c r="D167" s="190">
        <v>52455.811000000002</v>
      </c>
      <c r="E167" s="85">
        <f t="shared" si="35"/>
        <v>28555.150244964618</v>
      </c>
      <c r="F167" s="86">
        <f t="shared" si="28"/>
        <v>0.75764301365313202</v>
      </c>
      <c r="G167" s="187">
        <f t="shared" si="29"/>
        <v>5482.5399891802263</v>
      </c>
      <c r="H167" s="187">
        <f t="shared" si="30"/>
        <v>10071.425960124076</v>
      </c>
      <c r="I167" s="187">
        <f t="shared" si="31"/>
        <v>1878.9032357458568</v>
      </c>
      <c r="J167" s="87">
        <f t="shared" si="32"/>
        <v>3451.5452440651388</v>
      </c>
      <c r="K167" s="187">
        <f t="shared" si="36"/>
        <v>1493.8161567507871</v>
      </c>
      <c r="L167" s="87">
        <f t="shared" si="33"/>
        <v>2744.1402799511957</v>
      </c>
      <c r="M167" s="88">
        <f t="shared" si="37"/>
        <v>12815.566240075272</v>
      </c>
      <c r="N167" s="88">
        <f t="shared" si="38"/>
        <v>65271.377240075271</v>
      </c>
      <c r="O167" s="88">
        <f t="shared" si="39"/>
        <v>35531.506390895629</v>
      </c>
      <c r="P167" s="89">
        <f t="shared" si="34"/>
        <v>0.94274403568865006</v>
      </c>
      <c r="Q167" s="240">
        <v>1552.0574940730821</v>
      </c>
      <c r="R167" s="89">
        <f t="shared" si="40"/>
        <v>4.3959062232571129E-2</v>
      </c>
      <c r="S167" s="89">
        <f t="shared" si="40"/>
        <v>5.314959765606083E-3</v>
      </c>
      <c r="T167" s="91">
        <v>1837</v>
      </c>
      <c r="U167" s="190">
        <v>50247</v>
      </c>
      <c r="V167" s="190">
        <v>28404.183154324477</v>
      </c>
      <c r="W167" s="196"/>
      <c r="X167" s="88">
        <v>0</v>
      </c>
      <c r="Y167" s="88">
        <f t="shared" si="41"/>
        <v>0</v>
      </c>
    </row>
    <row r="168" spans="2:25">
      <c r="B168" s="206">
        <v>3425</v>
      </c>
      <c r="C168" t="s">
        <v>195</v>
      </c>
      <c r="D168" s="190">
        <v>35432.839999999997</v>
      </c>
      <c r="E168" s="85">
        <f t="shared" si="35"/>
        <v>26034.415870683319</v>
      </c>
      <c r="F168" s="86">
        <f t="shared" si="28"/>
        <v>0.69076132080382535</v>
      </c>
      <c r="G168" s="187">
        <f t="shared" si="29"/>
        <v>6994.9806137490059</v>
      </c>
      <c r="H168" s="187">
        <f t="shared" si="30"/>
        <v>9520.1686153123974</v>
      </c>
      <c r="I168" s="187">
        <f t="shared" si="31"/>
        <v>2761.1602667443112</v>
      </c>
      <c r="J168" s="87">
        <f t="shared" si="32"/>
        <v>3757.9391230390074</v>
      </c>
      <c r="K168" s="187">
        <f t="shared" si="36"/>
        <v>2376.0731877492412</v>
      </c>
      <c r="L168" s="87">
        <f t="shared" si="33"/>
        <v>3233.8356085267174</v>
      </c>
      <c r="M168" s="88">
        <f t="shared" si="37"/>
        <v>12754.004223839114</v>
      </c>
      <c r="N168" s="88">
        <f t="shared" si="38"/>
        <v>48186.844223839114</v>
      </c>
      <c r="O168" s="88">
        <f t="shared" si="39"/>
        <v>35405.469672181571</v>
      </c>
      <c r="P168" s="89">
        <f t="shared" si="34"/>
        <v>0.9393999510461849</v>
      </c>
      <c r="Q168" s="240">
        <v>1554.015636055241</v>
      </c>
      <c r="R168" s="89">
        <f t="shared" si="40"/>
        <v>0.12367488028414665</v>
      </c>
      <c r="S168" s="89">
        <f t="shared" si="40"/>
        <v>9.6429273341180594E-2</v>
      </c>
      <c r="T168" s="91">
        <v>1361</v>
      </c>
      <c r="U168" s="190">
        <v>31533</v>
      </c>
      <c r="V168" s="190">
        <v>23744.72891566265</v>
      </c>
      <c r="W168" s="196"/>
      <c r="X168" s="88">
        <v>0</v>
      </c>
      <c r="Y168" s="88">
        <f t="shared" si="41"/>
        <v>0</v>
      </c>
    </row>
    <row r="169" spans="2:25">
      <c r="B169" s="206">
        <v>3426</v>
      </c>
      <c r="C169" t="s">
        <v>196</v>
      </c>
      <c r="D169" s="190">
        <v>42518.010999999999</v>
      </c>
      <c r="E169" s="85">
        <f t="shared" si="35"/>
        <v>26507.488154613464</v>
      </c>
      <c r="F169" s="86">
        <f t="shared" si="28"/>
        <v>0.70331316899225538</v>
      </c>
      <c r="G169" s="187">
        <f t="shared" si="29"/>
        <v>6711.1372433909182</v>
      </c>
      <c r="H169" s="187">
        <f t="shared" si="30"/>
        <v>10764.664138399034</v>
      </c>
      <c r="I169" s="187">
        <f t="shared" si="31"/>
        <v>2595.5849673687608</v>
      </c>
      <c r="J169" s="87">
        <f t="shared" si="32"/>
        <v>4163.3182876594919</v>
      </c>
      <c r="K169" s="187">
        <f t="shared" si="36"/>
        <v>2210.4978883736908</v>
      </c>
      <c r="L169" s="87">
        <f t="shared" si="33"/>
        <v>3545.6386129514003</v>
      </c>
      <c r="M169" s="88">
        <f t="shared" si="37"/>
        <v>14310.302751350435</v>
      </c>
      <c r="N169" s="88">
        <f t="shared" si="38"/>
        <v>56828.313751350433</v>
      </c>
      <c r="O169" s="88">
        <f t="shared" si="39"/>
        <v>35429.123286378082</v>
      </c>
      <c r="P169" s="89">
        <f t="shared" si="34"/>
        <v>0.94002754345560657</v>
      </c>
      <c r="Q169" s="240">
        <v>777.81130222821957</v>
      </c>
      <c r="R169" s="89">
        <f t="shared" si="40"/>
        <v>8.4172960705816313E-2</v>
      </c>
      <c r="S169" s="89">
        <f t="shared" si="40"/>
        <v>5.1052963776523963E-2</v>
      </c>
      <c r="T169" s="91">
        <v>1604</v>
      </c>
      <c r="U169" s="190">
        <v>39217</v>
      </c>
      <c r="V169" s="190">
        <v>25219.935691318326</v>
      </c>
      <c r="W169" s="196"/>
      <c r="X169" s="88">
        <v>0</v>
      </c>
      <c r="Y169" s="88">
        <f t="shared" si="41"/>
        <v>0</v>
      </c>
    </row>
    <row r="170" spans="2:25">
      <c r="B170" s="206">
        <v>3427</v>
      </c>
      <c r="C170" t="s">
        <v>197</v>
      </c>
      <c r="D170" s="190">
        <v>171276.549</v>
      </c>
      <c r="E170" s="85">
        <f t="shared" si="35"/>
        <v>30090.75</v>
      </c>
      <c r="F170" s="86">
        <f t="shared" si="28"/>
        <v>0.79838650182214199</v>
      </c>
      <c r="G170" s="187">
        <f t="shared" si="29"/>
        <v>4561.1801361589969</v>
      </c>
      <c r="H170" s="187">
        <f t="shared" si="30"/>
        <v>25962.237335017009</v>
      </c>
      <c r="I170" s="187">
        <f t="shared" si="31"/>
        <v>1341.443321483473</v>
      </c>
      <c r="J170" s="87">
        <f t="shared" si="32"/>
        <v>7635.4953858839281</v>
      </c>
      <c r="K170" s="187">
        <f t="shared" si="36"/>
        <v>956.35624248840327</v>
      </c>
      <c r="L170" s="87">
        <f t="shared" si="33"/>
        <v>5443.5797322439912</v>
      </c>
      <c r="M170" s="88">
        <f t="shared" si="37"/>
        <v>31405.817067260999</v>
      </c>
      <c r="N170" s="88">
        <f t="shared" si="38"/>
        <v>202682.366067261</v>
      </c>
      <c r="O170" s="88">
        <f t="shared" si="39"/>
        <v>35608.286378647397</v>
      </c>
      <c r="P170" s="89">
        <f t="shared" si="34"/>
        <v>0.94478121009710059</v>
      </c>
      <c r="Q170" s="240">
        <v>1518.739297557986</v>
      </c>
      <c r="R170" s="89">
        <f t="shared" si="40"/>
        <v>7.2724448063132177E-2</v>
      </c>
      <c r="S170" s="89">
        <f t="shared" si="40"/>
        <v>6.0662894184699216E-2</v>
      </c>
      <c r="T170" s="91">
        <v>5692</v>
      </c>
      <c r="U170" s="190">
        <v>159665</v>
      </c>
      <c r="V170" s="190">
        <v>28369.758351101635</v>
      </c>
      <c r="W170" s="196"/>
      <c r="X170" s="88">
        <v>0</v>
      </c>
      <c r="Y170" s="88">
        <f t="shared" si="41"/>
        <v>0</v>
      </c>
    </row>
    <row r="171" spans="2:25">
      <c r="B171" s="206">
        <v>3428</v>
      </c>
      <c r="C171" t="s">
        <v>198</v>
      </c>
      <c r="D171" s="190">
        <v>76264.013000000006</v>
      </c>
      <c r="E171" s="85">
        <f t="shared" si="35"/>
        <v>30191.61243072051</v>
      </c>
      <c r="F171" s="86">
        <f t="shared" si="28"/>
        <v>0.80106264659182125</v>
      </c>
      <c r="G171" s="187">
        <f t="shared" si="29"/>
        <v>4500.6626777266911</v>
      </c>
      <c r="H171" s="187">
        <f t="shared" si="30"/>
        <v>11368.673923937622</v>
      </c>
      <c r="I171" s="187">
        <f t="shared" si="31"/>
        <v>1306.1414707312945</v>
      </c>
      <c r="J171" s="87">
        <f t="shared" si="32"/>
        <v>3299.3133550672496</v>
      </c>
      <c r="K171" s="187">
        <f t="shared" si="36"/>
        <v>921.05439173622472</v>
      </c>
      <c r="L171" s="87">
        <f t="shared" si="33"/>
        <v>2326.5833935257037</v>
      </c>
      <c r="M171" s="88">
        <f t="shared" si="37"/>
        <v>13695.257317463325</v>
      </c>
      <c r="N171" s="88">
        <f t="shared" si="38"/>
        <v>89959.270317463335</v>
      </c>
      <c r="O171" s="88">
        <f t="shared" si="39"/>
        <v>35613.329500183427</v>
      </c>
      <c r="P171" s="89">
        <f t="shared" si="34"/>
        <v>0.94491501733558458</v>
      </c>
      <c r="Q171" s="240">
        <v>459.93384527958915</v>
      </c>
      <c r="R171" s="89">
        <f t="shared" si="40"/>
        <v>6.3505968484172448E-2</v>
      </c>
      <c r="S171" s="89">
        <f t="shared" si="40"/>
        <v>4.9612185047918547E-2</v>
      </c>
      <c r="T171" s="91">
        <v>2526</v>
      </c>
      <c r="U171" s="190">
        <v>71710</v>
      </c>
      <c r="V171" s="190">
        <v>28764.540713999195</v>
      </c>
      <c r="W171" s="196"/>
      <c r="X171" s="88">
        <v>0</v>
      </c>
      <c r="Y171" s="88">
        <f t="shared" si="41"/>
        <v>0</v>
      </c>
    </row>
    <row r="172" spans="2:25">
      <c r="B172" s="206">
        <v>3429</v>
      </c>
      <c r="C172" t="s">
        <v>199</v>
      </c>
      <c r="D172" s="190">
        <v>43233.64</v>
      </c>
      <c r="E172" s="85">
        <f t="shared" si="35"/>
        <v>28220.391644908617</v>
      </c>
      <c r="F172" s="86">
        <f t="shared" si="28"/>
        <v>0.74876099018566811</v>
      </c>
      <c r="G172" s="187">
        <f t="shared" si="29"/>
        <v>5683.3951492138267</v>
      </c>
      <c r="H172" s="187">
        <f t="shared" si="30"/>
        <v>8706.9613685955828</v>
      </c>
      <c r="I172" s="187">
        <f t="shared" si="31"/>
        <v>1996.0687457654569</v>
      </c>
      <c r="J172" s="87">
        <f t="shared" si="32"/>
        <v>3057.9773185126801</v>
      </c>
      <c r="K172" s="187">
        <f t="shared" si="36"/>
        <v>1610.9816667703872</v>
      </c>
      <c r="L172" s="87">
        <f t="shared" si="33"/>
        <v>2468.0239134922331</v>
      </c>
      <c r="M172" s="88">
        <f t="shared" si="37"/>
        <v>11174.985282087815</v>
      </c>
      <c r="N172" s="88">
        <f t="shared" si="38"/>
        <v>54408.625282087814</v>
      </c>
      <c r="O172" s="88">
        <f t="shared" si="39"/>
        <v>35514.768460892832</v>
      </c>
      <c r="P172" s="89">
        <f t="shared" si="34"/>
        <v>0.94229993451527694</v>
      </c>
      <c r="Q172" s="240">
        <v>1125.9360770658532</v>
      </c>
      <c r="R172" s="89">
        <f t="shared" si="40"/>
        <v>4.9589473428661587E-2</v>
      </c>
      <c r="S172" s="89">
        <f t="shared" si="40"/>
        <v>4.068303533820955E-2</v>
      </c>
      <c r="T172" s="91">
        <v>1532</v>
      </c>
      <c r="U172" s="190">
        <v>41191</v>
      </c>
      <c r="V172" s="190">
        <v>27117.182356813693</v>
      </c>
      <c r="W172" s="196"/>
      <c r="X172" s="88">
        <v>0</v>
      </c>
      <c r="Y172" s="88">
        <f t="shared" si="41"/>
        <v>0</v>
      </c>
    </row>
    <row r="173" spans="2:25">
      <c r="B173" s="206">
        <v>3430</v>
      </c>
      <c r="C173" t="s">
        <v>200</v>
      </c>
      <c r="D173" s="190">
        <v>56382.684999999998</v>
      </c>
      <c r="E173" s="85">
        <f t="shared" si="35"/>
        <v>29816.332628239026</v>
      </c>
      <c r="F173" s="86">
        <f t="shared" si="28"/>
        <v>0.79110548936883085</v>
      </c>
      <c r="G173" s="187">
        <f t="shared" si="29"/>
        <v>4725.8305592155812</v>
      </c>
      <c r="H173" s="187">
        <f t="shared" si="30"/>
        <v>8936.5455874766631</v>
      </c>
      <c r="I173" s="187">
        <f t="shared" si="31"/>
        <v>1437.4894015998138</v>
      </c>
      <c r="J173" s="87">
        <f t="shared" si="32"/>
        <v>2718.2924584252482</v>
      </c>
      <c r="K173" s="187">
        <f t="shared" si="36"/>
        <v>1052.4023226047441</v>
      </c>
      <c r="L173" s="87">
        <f t="shared" si="33"/>
        <v>1990.0927920455711</v>
      </c>
      <c r="M173" s="88">
        <f t="shared" si="37"/>
        <v>10926.638379522234</v>
      </c>
      <c r="N173" s="88">
        <f t="shared" si="38"/>
        <v>67309.323379522233</v>
      </c>
      <c r="O173" s="88">
        <f t="shared" si="39"/>
        <v>35594.565510059358</v>
      </c>
      <c r="P173" s="89">
        <f t="shared" si="34"/>
        <v>0.94441715947443527</v>
      </c>
      <c r="Q173" s="240">
        <v>-190.46822455514121</v>
      </c>
      <c r="R173" s="89">
        <f t="shared" si="40"/>
        <v>8.796474606359983E-2</v>
      </c>
      <c r="S173" s="89">
        <f t="shared" si="40"/>
        <v>6.0923845447529365E-2</v>
      </c>
      <c r="T173" s="91">
        <v>1891</v>
      </c>
      <c r="U173" s="190">
        <v>51824</v>
      </c>
      <c r="V173" s="190">
        <v>28104.121475054231</v>
      </c>
      <c r="W173" s="196"/>
      <c r="X173" s="88">
        <v>0</v>
      </c>
      <c r="Y173" s="88">
        <f t="shared" si="41"/>
        <v>0</v>
      </c>
    </row>
    <row r="174" spans="2:25">
      <c r="B174" s="206">
        <v>3431</v>
      </c>
      <c r="C174" t="s">
        <v>201</v>
      </c>
      <c r="D174" s="190">
        <v>71926.486000000004</v>
      </c>
      <c r="E174" s="85">
        <f t="shared" si="35"/>
        <v>28736.111066719939</v>
      </c>
      <c r="F174" s="86">
        <f t="shared" si="28"/>
        <v>0.7624443787719174</v>
      </c>
      <c r="G174" s="187">
        <f t="shared" si="29"/>
        <v>5373.9634961270331</v>
      </c>
      <c r="H174" s="187">
        <f t="shared" si="30"/>
        <v>13451.030630805964</v>
      </c>
      <c r="I174" s="187">
        <f t="shared" si="31"/>
        <v>1815.5669481314942</v>
      </c>
      <c r="J174" s="87">
        <f t="shared" si="32"/>
        <v>4544.3640711731296</v>
      </c>
      <c r="K174" s="187">
        <f t="shared" si="36"/>
        <v>1430.4798691364244</v>
      </c>
      <c r="L174" s="87">
        <f t="shared" si="33"/>
        <v>3580.4911124484702</v>
      </c>
      <c r="M174" s="88">
        <f t="shared" si="37"/>
        <v>17031.521743254434</v>
      </c>
      <c r="N174" s="88">
        <f t="shared" si="38"/>
        <v>88958.007743254435</v>
      </c>
      <c r="O174" s="88">
        <f t="shared" si="39"/>
        <v>35540.554431983393</v>
      </c>
      <c r="P174" s="89">
        <f t="shared" si="34"/>
        <v>0.94298410394458931</v>
      </c>
      <c r="Q174" s="240">
        <v>360.89551432494045</v>
      </c>
      <c r="R174" s="89">
        <f t="shared" si="40"/>
        <v>7.9296629753008677E-2</v>
      </c>
      <c r="S174" s="89">
        <f t="shared" si="40"/>
        <v>6.334218496640813E-2</v>
      </c>
      <c r="T174" s="91">
        <v>2503</v>
      </c>
      <c r="U174" s="190">
        <v>66642</v>
      </c>
      <c r="V174" s="190">
        <v>27024.330900243309</v>
      </c>
      <c r="W174" s="196"/>
      <c r="X174" s="88">
        <v>0</v>
      </c>
      <c r="Y174" s="88">
        <f t="shared" si="41"/>
        <v>0</v>
      </c>
    </row>
    <row r="175" spans="2:25">
      <c r="B175" s="206">
        <v>3432</v>
      </c>
      <c r="C175" t="s">
        <v>202</v>
      </c>
      <c r="D175" s="190">
        <v>60698.123</v>
      </c>
      <c r="E175" s="85">
        <f t="shared" si="35"/>
        <v>30609.240040342913</v>
      </c>
      <c r="F175" s="86">
        <f t="shared" si="28"/>
        <v>0.81214340218318315</v>
      </c>
      <c r="G175" s="187">
        <f t="shared" si="29"/>
        <v>4250.0861119532492</v>
      </c>
      <c r="H175" s="187">
        <f t="shared" si="30"/>
        <v>8427.9207600032933</v>
      </c>
      <c r="I175" s="187">
        <f t="shared" si="31"/>
        <v>1159.9718073634535</v>
      </c>
      <c r="J175" s="87">
        <f t="shared" si="32"/>
        <v>2300.2240940017286</v>
      </c>
      <c r="K175" s="187">
        <f t="shared" si="36"/>
        <v>774.88472836838378</v>
      </c>
      <c r="L175" s="87">
        <f t="shared" si="33"/>
        <v>1536.5964163545052</v>
      </c>
      <c r="M175" s="88">
        <f t="shared" si="37"/>
        <v>9964.5171763577982</v>
      </c>
      <c r="N175" s="88">
        <f t="shared" si="38"/>
        <v>70662.640176357803</v>
      </c>
      <c r="O175" s="88">
        <f t="shared" si="39"/>
        <v>35634.210880664548</v>
      </c>
      <c r="P175" s="89">
        <f t="shared" si="34"/>
        <v>0.94546905511515278</v>
      </c>
      <c r="Q175" s="240">
        <v>1240.4906492634345</v>
      </c>
      <c r="R175" s="89">
        <f t="shared" si="40"/>
        <v>3.490386364012095E-3</v>
      </c>
      <c r="S175" s="89">
        <f t="shared" si="40"/>
        <v>-5.1124056522200752E-3</v>
      </c>
      <c r="T175" s="91">
        <v>1983</v>
      </c>
      <c r="U175" s="190">
        <v>60487</v>
      </c>
      <c r="V175" s="190">
        <v>30766.531027466939</v>
      </c>
      <c r="W175" s="196"/>
      <c r="X175" s="88">
        <v>0</v>
      </c>
      <c r="Y175" s="88">
        <f t="shared" si="41"/>
        <v>0</v>
      </c>
    </row>
    <row r="176" spans="2:25">
      <c r="B176" s="206">
        <v>3433</v>
      </c>
      <c r="C176" t="s">
        <v>203</v>
      </c>
      <c r="D176" s="190">
        <v>76924.976999999999</v>
      </c>
      <c r="E176" s="85">
        <f t="shared" si="35"/>
        <v>35929.461466604385</v>
      </c>
      <c r="F176" s="86">
        <f t="shared" si="28"/>
        <v>0.9533028273697306</v>
      </c>
      <c r="G176" s="187">
        <f t="shared" si="29"/>
        <v>1057.9532561963656</v>
      </c>
      <c r="H176" s="187">
        <f t="shared" si="30"/>
        <v>2265.0779215164189</v>
      </c>
      <c r="I176" s="187">
        <f t="shared" si="31"/>
        <v>0</v>
      </c>
      <c r="J176" s="87">
        <f t="shared" si="32"/>
        <v>0</v>
      </c>
      <c r="K176" s="187">
        <f t="shared" si="36"/>
        <v>-385.08707899506982</v>
      </c>
      <c r="L176" s="87">
        <f t="shared" si="33"/>
        <v>-824.47143612844445</v>
      </c>
      <c r="M176" s="88">
        <f t="shared" si="37"/>
        <v>1440.6064853879743</v>
      </c>
      <c r="N176" s="88">
        <f t="shared" si="38"/>
        <v>78365.583485387979</v>
      </c>
      <c r="O176" s="88">
        <f t="shared" si="39"/>
        <v>36602.327643805686</v>
      </c>
      <c r="P176" s="89">
        <f t="shared" si="34"/>
        <v>0.97115573144856515</v>
      </c>
      <c r="Q176" s="240">
        <v>370.10181480287429</v>
      </c>
      <c r="R176" s="89">
        <f t="shared" si="40"/>
        <v>7.6897986896628953E-2</v>
      </c>
      <c r="S176" s="89">
        <f t="shared" si="40"/>
        <v>7.9915916799188386E-2</v>
      </c>
      <c r="T176" s="91">
        <v>2141</v>
      </c>
      <c r="U176" s="190">
        <v>71432</v>
      </c>
      <c r="V176" s="190">
        <v>33270.610153702837</v>
      </c>
      <c r="W176" s="196"/>
      <c r="X176" s="88">
        <v>0</v>
      </c>
      <c r="Y176" s="88">
        <f t="shared" si="41"/>
        <v>0</v>
      </c>
    </row>
    <row r="177" spans="2:25">
      <c r="B177" s="206">
        <v>3434</v>
      </c>
      <c r="C177" t="s">
        <v>204</v>
      </c>
      <c r="D177" s="190">
        <v>70541.342999999993</v>
      </c>
      <c r="E177" s="85">
        <f t="shared" si="35"/>
        <v>31890.299728752256</v>
      </c>
      <c r="F177" s="86">
        <f t="shared" si="28"/>
        <v>0.8461332749266175</v>
      </c>
      <c r="G177" s="187">
        <f t="shared" si="29"/>
        <v>3481.4502989076432</v>
      </c>
      <c r="H177" s="187">
        <f t="shared" si="30"/>
        <v>7700.9680611837066</v>
      </c>
      <c r="I177" s="187">
        <f t="shared" si="31"/>
        <v>711.60091642018358</v>
      </c>
      <c r="J177" s="87">
        <f t="shared" si="32"/>
        <v>1574.0612271214461</v>
      </c>
      <c r="K177" s="187">
        <f t="shared" si="36"/>
        <v>326.51383742511376</v>
      </c>
      <c r="L177" s="87">
        <f t="shared" si="33"/>
        <v>722.24860838435154</v>
      </c>
      <c r="M177" s="88">
        <f t="shared" si="37"/>
        <v>8423.2166695680589</v>
      </c>
      <c r="N177" s="88">
        <f t="shared" si="38"/>
        <v>78964.559669568058</v>
      </c>
      <c r="O177" s="88">
        <f t="shared" si="39"/>
        <v>35698.26386508502</v>
      </c>
      <c r="P177" s="89">
        <f t="shared" si="34"/>
        <v>0.94716854875232459</v>
      </c>
      <c r="Q177" s="240">
        <v>-2270.2622186229291</v>
      </c>
      <c r="R177" s="89">
        <f t="shared" si="40"/>
        <v>0.18710504350167434</v>
      </c>
      <c r="S177" s="89">
        <f t="shared" si="40"/>
        <v>0.18710504350167426</v>
      </c>
      <c r="T177" s="91">
        <v>2212</v>
      </c>
      <c r="U177" s="190">
        <v>59423</v>
      </c>
      <c r="V177" s="190">
        <v>26863.924050632912</v>
      </c>
      <c r="W177" s="196"/>
      <c r="X177" s="88">
        <v>0</v>
      </c>
      <c r="Y177" s="88">
        <f t="shared" si="41"/>
        <v>0</v>
      </c>
    </row>
    <row r="178" spans="2:25">
      <c r="B178" s="206">
        <v>3435</v>
      </c>
      <c r="C178" t="s">
        <v>205</v>
      </c>
      <c r="D178" s="190">
        <v>102864.03</v>
      </c>
      <c r="E178" s="85">
        <f t="shared" si="35"/>
        <v>29131.699235344095</v>
      </c>
      <c r="F178" s="86">
        <f t="shared" si="28"/>
        <v>0.77294037020151174</v>
      </c>
      <c r="G178" s="187">
        <f t="shared" si="29"/>
        <v>5136.6105949525399</v>
      </c>
      <c r="H178" s="187">
        <f t="shared" si="30"/>
        <v>18137.372010777417</v>
      </c>
      <c r="I178" s="187">
        <f t="shared" si="31"/>
        <v>1677.11108911304</v>
      </c>
      <c r="J178" s="87">
        <f t="shared" si="32"/>
        <v>5921.8792556581438</v>
      </c>
      <c r="K178" s="187">
        <f t="shared" si="36"/>
        <v>1292.0240101179702</v>
      </c>
      <c r="L178" s="87">
        <f t="shared" si="33"/>
        <v>4562.136779726553</v>
      </c>
      <c r="M178" s="88">
        <f t="shared" si="37"/>
        <v>22699.508790503969</v>
      </c>
      <c r="N178" s="88">
        <f t="shared" si="38"/>
        <v>125563.53879050397</v>
      </c>
      <c r="O178" s="88">
        <f t="shared" si="39"/>
        <v>35560.333840414605</v>
      </c>
      <c r="P178" s="89">
        <f t="shared" si="34"/>
        <v>0.94350890351606909</v>
      </c>
      <c r="Q178" s="240">
        <v>1457.1981652542599</v>
      </c>
      <c r="R178" s="89">
        <f t="shared" si="40"/>
        <v>7.2673549194431392E-2</v>
      </c>
      <c r="S178" s="89">
        <f t="shared" si="40"/>
        <v>7.2977336662342615E-2</v>
      </c>
      <c r="T178" s="91">
        <v>3531</v>
      </c>
      <c r="U178" s="190">
        <v>95895</v>
      </c>
      <c r="V178" s="190">
        <v>27150.339750849376</v>
      </c>
      <c r="W178" s="196"/>
      <c r="X178" s="88">
        <v>0</v>
      </c>
      <c r="Y178" s="88">
        <f t="shared" si="41"/>
        <v>0</v>
      </c>
    </row>
    <row r="179" spans="2:25">
      <c r="B179" s="206">
        <v>3436</v>
      </c>
      <c r="C179" t="s">
        <v>206</v>
      </c>
      <c r="D179" s="190">
        <v>184447.995</v>
      </c>
      <c r="E179" s="85">
        <f t="shared" si="35"/>
        <v>33019.691192266378</v>
      </c>
      <c r="F179" s="86">
        <f t="shared" si="28"/>
        <v>0.87609899195736052</v>
      </c>
      <c r="G179" s="187">
        <f t="shared" si="29"/>
        <v>2803.8154207991697</v>
      </c>
      <c r="H179" s="187">
        <f t="shared" si="30"/>
        <v>15662.112940584162</v>
      </c>
      <c r="I179" s="187">
        <f t="shared" si="31"/>
        <v>316.31390419024063</v>
      </c>
      <c r="J179" s="87">
        <f t="shared" si="32"/>
        <v>1766.9294688066843</v>
      </c>
      <c r="K179" s="187">
        <f t="shared" si="36"/>
        <v>-68.773174804829182</v>
      </c>
      <c r="L179" s="87">
        <f t="shared" si="33"/>
        <v>-384.16695445977581</v>
      </c>
      <c r="M179" s="88">
        <f t="shared" si="37"/>
        <v>15277.945986124387</v>
      </c>
      <c r="N179" s="88">
        <f t="shared" si="38"/>
        <v>199725.94098612439</v>
      </c>
      <c r="O179" s="88">
        <f t="shared" si="39"/>
        <v>35754.733438260722</v>
      </c>
      <c r="P179" s="89">
        <f t="shared" si="34"/>
        <v>0.9486668346038617</v>
      </c>
      <c r="Q179" s="240">
        <v>2441.4290396800443</v>
      </c>
      <c r="R179" s="89">
        <f t="shared" si="40"/>
        <v>1.496739632857895E-2</v>
      </c>
      <c r="S179" s="89">
        <f t="shared" si="40"/>
        <v>1.5512491600506136E-2</v>
      </c>
      <c r="T179" s="91">
        <v>5586</v>
      </c>
      <c r="U179" s="190">
        <v>181728</v>
      </c>
      <c r="V179" s="190">
        <v>32515.297906602256</v>
      </c>
      <c r="W179" s="196"/>
      <c r="X179" s="88">
        <v>0</v>
      </c>
      <c r="Y179" s="88">
        <f t="shared" si="41"/>
        <v>0</v>
      </c>
    </row>
    <row r="180" spans="2:25">
      <c r="B180" s="206">
        <v>3437</v>
      </c>
      <c r="C180" t="s">
        <v>207</v>
      </c>
      <c r="D180" s="190">
        <v>153997.796</v>
      </c>
      <c r="E180" s="85">
        <f t="shared" si="35"/>
        <v>26754.307852675469</v>
      </c>
      <c r="F180" s="86">
        <f t="shared" si="28"/>
        <v>0.70986194279538495</v>
      </c>
      <c r="G180" s="187">
        <f t="shared" si="29"/>
        <v>6563.0454245537157</v>
      </c>
      <c r="H180" s="187">
        <f t="shared" si="30"/>
        <v>37776.889463731182</v>
      </c>
      <c r="I180" s="187">
        <f t="shared" si="31"/>
        <v>2509.1980730470586</v>
      </c>
      <c r="J180" s="87">
        <f t="shared" si="32"/>
        <v>14442.944108458869</v>
      </c>
      <c r="K180" s="187">
        <f t="shared" si="36"/>
        <v>2124.1109940519887</v>
      </c>
      <c r="L180" s="87">
        <f t="shared" si="33"/>
        <v>12226.382881763246</v>
      </c>
      <c r="M180" s="88">
        <f t="shared" si="37"/>
        <v>50003.272345494428</v>
      </c>
      <c r="N180" s="88">
        <f t="shared" si="38"/>
        <v>204001.06834549442</v>
      </c>
      <c r="O180" s="88">
        <f t="shared" si="39"/>
        <v>35441.464271281169</v>
      </c>
      <c r="P180" s="89">
        <f t="shared" si="34"/>
        <v>0.94035498214576263</v>
      </c>
      <c r="Q180" s="240">
        <v>1030.5497032578642</v>
      </c>
      <c r="R180" s="89">
        <f t="shared" si="40"/>
        <v>0.11879601296078347</v>
      </c>
      <c r="S180" s="89">
        <f t="shared" si="40"/>
        <v>8.2060007670723065E-2</v>
      </c>
      <c r="T180" s="91">
        <v>5756</v>
      </c>
      <c r="U180" s="190">
        <v>137646</v>
      </c>
      <c r="V180" s="190">
        <v>24725.345787677383</v>
      </c>
      <c r="W180" s="196"/>
      <c r="X180" s="88">
        <v>0</v>
      </c>
      <c r="Y180" s="88">
        <f t="shared" si="41"/>
        <v>0</v>
      </c>
    </row>
    <row r="181" spans="2:25">
      <c r="B181" s="206">
        <v>3438</v>
      </c>
      <c r="C181" t="s">
        <v>208</v>
      </c>
      <c r="D181" s="190">
        <v>103572.996</v>
      </c>
      <c r="E181" s="85">
        <f t="shared" si="35"/>
        <v>33207.116383456239</v>
      </c>
      <c r="F181" s="86">
        <f t="shared" si="28"/>
        <v>0.88107187374819051</v>
      </c>
      <c r="G181" s="187">
        <f t="shared" si="29"/>
        <v>2691.3603060852533</v>
      </c>
      <c r="H181" s="187">
        <f t="shared" si="30"/>
        <v>8394.352794679904</v>
      </c>
      <c r="I181" s="187">
        <f t="shared" si="31"/>
        <v>250.71508727378929</v>
      </c>
      <c r="J181" s="87">
        <f t="shared" si="32"/>
        <v>781.98035720694884</v>
      </c>
      <c r="K181" s="187">
        <f t="shared" si="36"/>
        <v>-134.37199172128052</v>
      </c>
      <c r="L181" s="87">
        <f t="shared" si="33"/>
        <v>-419.10624217867399</v>
      </c>
      <c r="M181" s="88">
        <f t="shared" si="37"/>
        <v>7975.2465525012303</v>
      </c>
      <c r="N181" s="88">
        <f t="shared" si="38"/>
        <v>111548.24255250124</v>
      </c>
      <c r="O181" s="88">
        <f t="shared" si="39"/>
        <v>35764.104697820207</v>
      </c>
      <c r="P181" s="89">
        <f t="shared" si="34"/>
        <v>0.94891547869340287</v>
      </c>
      <c r="Q181" s="240">
        <v>166.09631293627535</v>
      </c>
      <c r="R181" s="89">
        <f t="shared" si="40"/>
        <v>3.8992396123828814E-2</v>
      </c>
      <c r="S181" s="89">
        <f t="shared" si="40"/>
        <v>7.9299571478424466E-2</v>
      </c>
      <c r="T181" s="91">
        <v>3119</v>
      </c>
      <c r="U181" s="190">
        <v>99686</v>
      </c>
      <c r="V181" s="190">
        <v>30767.283950617282</v>
      </c>
      <c r="W181" s="196"/>
      <c r="X181" s="88">
        <v>0</v>
      </c>
      <c r="Y181" s="88">
        <f t="shared" si="41"/>
        <v>0</v>
      </c>
    </row>
    <row r="182" spans="2:25">
      <c r="B182" s="206">
        <v>3439</v>
      </c>
      <c r="C182" t="s">
        <v>209</v>
      </c>
      <c r="D182" s="190">
        <v>143456.628</v>
      </c>
      <c r="E182" s="85">
        <f t="shared" si="35"/>
        <v>32507.733514615906</v>
      </c>
      <c r="F182" s="86">
        <f t="shared" si="28"/>
        <v>0.86251541230778883</v>
      </c>
      <c r="G182" s="187">
        <f t="shared" si="29"/>
        <v>3110.9900273894532</v>
      </c>
      <c r="H182" s="187">
        <f t="shared" si="30"/>
        <v>13728.798990869656</v>
      </c>
      <c r="I182" s="187">
        <f t="shared" si="31"/>
        <v>495.49909136790609</v>
      </c>
      <c r="J182" s="87">
        <f t="shared" si="32"/>
        <v>2186.6374902065695</v>
      </c>
      <c r="K182" s="187">
        <f t="shared" si="36"/>
        <v>110.41201237283627</v>
      </c>
      <c r="L182" s="87">
        <f t="shared" si="33"/>
        <v>487.24821060132649</v>
      </c>
      <c r="M182" s="88">
        <f t="shared" si="37"/>
        <v>14216.047201470983</v>
      </c>
      <c r="N182" s="88">
        <f t="shared" si="38"/>
        <v>157672.67520147099</v>
      </c>
      <c r="O182" s="88">
        <f t="shared" si="39"/>
        <v>35729.135554378197</v>
      </c>
      <c r="P182" s="89">
        <f t="shared" si="34"/>
        <v>0.94798765562138299</v>
      </c>
      <c r="Q182" s="240">
        <v>-197.30008900678149</v>
      </c>
      <c r="R182" s="89">
        <f t="shared" si="40"/>
        <v>1.3283522630954378E-2</v>
      </c>
      <c r="S182" s="89">
        <f t="shared" si="40"/>
        <v>1.3972362551165853E-2</v>
      </c>
      <c r="T182" s="91">
        <v>4413</v>
      </c>
      <c r="U182" s="190">
        <v>141576</v>
      </c>
      <c r="V182" s="190">
        <v>32059.782608695648</v>
      </c>
      <c r="W182" s="196"/>
      <c r="X182" s="88">
        <v>0</v>
      </c>
      <c r="Y182" s="88">
        <f t="shared" si="41"/>
        <v>0</v>
      </c>
    </row>
    <row r="183" spans="2:25">
      <c r="B183" s="206">
        <v>3440</v>
      </c>
      <c r="C183" t="s">
        <v>210</v>
      </c>
      <c r="D183" s="190">
        <v>177816.965</v>
      </c>
      <c r="E183" s="85">
        <f t="shared" si="35"/>
        <v>34702.764441842315</v>
      </c>
      <c r="F183" s="86">
        <f t="shared" si="28"/>
        <v>0.92075533864328085</v>
      </c>
      <c r="G183" s="187">
        <f t="shared" si="29"/>
        <v>1793.9714710536077</v>
      </c>
      <c r="H183" s="187">
        <f t="shared" si="30"/>
        <v>9192.3098176786862</v>
      </c>
      <c r="I183" s="187">
        <f t="shared" si="31"/>
        <v>0</v>
      </c>
      <c r="J183" s="87">
        <f t="shared" si="32"/>
        <v>0</v>
      </c>
      <c r="K183" s="187">
        <f t="shared" si="36"/>
        <v>-385.08707899506982</v>
      </c>
      <c r="L183" s="87">
        <f t="shared" si="33"/>
        <v>-1973.1861927707378</v>
      </c>
      <c r="M183" s="88">
        <f t="shared" si="37"/>
        <v>7219.1236249079484</v>
      </c>
      <c r="N183" s="88">
        <f t="shared" si="38"/>
        <v>185036.08862490795</v>
      </c>
      <c r="O183" s="88">
        <f t="shared" si="39"/>
        <v>36111.64883390085</v>
      </c>
      <c r="P183" s="89">
        <f t="shared" si="34"/>
        <v>0.95813673595798499</v>
      </c>
      <c r="Q183" s="240">
        <v>-97.184404927676042</v>
      </c>
      <c r="R183" s="89">
        <f t="shared" si="40"/>
        <v>1.9569304603105412E-2</v>
      </c>
      <c r="S183" s="89">
        <f t="shared" si="40"/>
        <v>2.6931534164057015E-2</v>
      </c>
      <c r="T183" s="91">
        <v>5124</v>
      </c>
      <c r="U183" s="190">
        <v>174404</v>
      </c>
      <c r="V183" s="190">
        <v>33792.675838015886</v>
      </c>
      <c r="W183" s="196"/>
      <c r="X183" s="88">
        <v>0</v>
      </c>
      <c r="Y183" s="88">
        <f t="shared" si="41"/>
        <v>0</v>
      </c>
    </row>
    <row r="184" spans="2:25">
      <c r="B184" s="206">
        <v>3441</v>
      </c>
      <c r="C184" t="s">
        <v>211</v>
      </c>
      <c r="D184" s="190">
        <v>205469.959</v>
      </c>
      <c r="E184" s="85">
        <f t="shared" si="35"/>
        <v>33263.71361502348</v>
      </c>
      <c r="F184" s="86">
        <f t="shared" si="28"/>
        <v>0.88257354671160249</v>
      </c>
      <c r="G184" s="187">
        <f t="shared" si="29"/>
        <v>2657.4019671449087</v>
      </c>
      <c r="H184" s="187">
        <f t="shared" si="30"/>
        <v>16414.771951054099</v>
      </c>
      <c r="I184" s="187">
        <f t="shared" si="31"/>
        <v>230.90605622525507</v>
      </c>
      <c r="J184" s="87">
        <f t="shared" si="32"/>
        <v>1426.3067093034006</v>
      </c>
      <c r="K184" s="187">
        <f t="shared" si="36"/>
        <v>-154.18102276981475</v>
      </c>
      <c r="L184" s="87">
        <f t="shared" si="33"/>
        <v>-952.37617764914569</v>
      </c>
      <c r="M184" s="88">
        <f t="shared" si="37"/>
        <v>15462.395773404953</v>
      </c>
      <c r="N184" s="88">
        <f t="shared" si="38"/>
        <v>220932.35477340495</v>
      </c>
      <c r="O184" s="88">
        <f t="shared" si="39"/>
        <v>35766.934559398564</v>
      </c>
      <c r="P184" s="89">
        <f t="shared" si="34"/>
        <v>0.94899056234157342</v>
      </c>
      <c r="Q184" s="240">
        <v>-4403.7131475289243</v>
      </c>
      <c r="R184" s="89">
        <f t="shared" si="40"/>
        <v>6.9938705158847952E-2</v>
      </c>
      <c r="S184" s="89">
        <f t="shared" si="40"/>
        <v>6.1624465585005749E-2</v>
      </c>
      <c r="T184" s="91">
        <v>6177</v>
      </c>
      <c r="U184" s="190">
        <v>192039</v>
      </c>
      <c r="V184" s="190">
        <v>31332.84385707293</v>
      </c>
      <c r="W184" s="196"/>
      <c r="X184" s="88">
        <v>0</v>
      </c>
      <c r="Y184" s="88">
        <f t="shared" si="41"/>
        <v>0</v>
      </c>
    </row>
    <row r="185" spans="2:25">
      <c r="B185" s="206">
        <v>3442</v>
      </c>
      <c r="C185" t="s">
        <v>212</v>
      </c>
      <c r="D185" s="190">
        <v>459865.071</v>
      </c>
      <c r="E185" s="85">
        <f t="shared" si="35"/>
        <v>30988.21233153639</v>
      </c>
      <c r="F185" s="86">
        <f t="shared" si="28"/>
        <v>0.82219853081419036</v>
      </c>
      <c r="G185" s="187">
        <f t="shared" si="29"/>
        <v>4022.7027372371631</v>
      </c>
      <c r="H185" s="187">
        <f t="shared" si="30"/>
        <v>59696.908620599497</v>
      </c>
      <c r="I185" s="187">
        <f t="shared" si="31"/>
        <v>1027.3315054457366</v>
      </c>
      <c r="J185" s="87">
        <f t="shared" si="32"/>
        <v>15245.599540814732</v>
      </c>
      <c r="K185" s="187">
        <f t="shared" si="36"/>
        <v>642.24442645066688</v>
      </c>
      <c r="L185" s="87">
        <f t="shared" si="33"/>
        <v>9530.9072885278965</v>
      </c>
      <c r="M185" s="88">
        <f t="shared" si="37"/>
        <v>69227.815909127399</v>
      </c>
      <c r="N185" s="88">
        <f t="shared" si="38"/>
        <v>529092.88690912735</v>
      </c>
      <c r="O185" s="88">
        <f t="shared" si="39"/>
        <v>35653.159495224216</v>
      </c>
      <c r="P185" s="89">
        <f t="shared" si="34"/>
        <v>0.94597181154670296</v>
      </c>
      <c r="Q185" s="240">
        <v>566.65465290936118</v>
      </c>
      <c r="R185" s="89">
        <f t="shared" si="40"/>
        <v>6.0349443844940641E-2</v>
      </c>
      <c r="S185" s="89">
        <f t="shared" si="40"/>
        <v>6.4350762500959294E-2</v>
      </c>
      <c r="T185" s="91">
        <v>14840</v>
      </c>
      <c r="U185" s="190">
        <v>433692</v>
      </c>
      <c r="V185" s="190">
        <v>29114.66165413534</v>
      </c>
      <c r="W185" s="196"/>
      <c r="X185" s="88">
        <v>0</v>
      </c>
      <c r="Y185" s="88">
        <f t="shared" si="41"/>
        <v>0</v>
      </c>
    </row>
    <row r="186" spans="2:25">
      <c r="B186" s="206">
        <v>3443</v>
      </c>
      <c r="C186" t="s">
        <v>213</v>
      </c>
      <c r="D186" s="190">
        <v>404470.51199999999</v>
      </c>
      <c r="E186" s="85">
        <f t="shared" si="35"/>
        <v>29542.802717113431</v>
      </c>
      <c r="F186" s="86">
        <f t="shared" si="28"/>
        <v>0.7838480235732862</v>
      </c>
      <c r="G186" s="187">
        <f t="shared" si="29"/>
        <v>4889.9485058909386</v>
      </c>
      <c r="H186" s="187">
        <f t="shared" si="30"/>
        <v>66948.28499415284</v>
      </c>
      <c r="I186" s="187">
        <f t="shared" si="31"/>
        <v>1533.2248704937722</v>
      </c>
      <c r="J186" s="87">
        <f t="shared" si="32"/>
        <v>20991.381701930237</v>
      </c>
      <c r="K186" s="187">
        <f t="shared" si="36"/>
        <v>1148.1377914987024</v>
      </c>
      <c r="L186" s="87">
        <f t="shared" si="33"/>
        <v>15719.154503408736</v>
      </c>
      <c r="M186" s="88">
        <f t="shared" si="37"/>
        <v>82667.439497561572</v>
      </c>
      <c r="N186" s="88">
        <f t="shared" si="38"/>
        <v>487137.95149756153</v>
      </c>
      <c r="O186" s="88">
        <f t="shared" si="39"/>
        <v>35580.889014503075</v>
      </c>
      <c r="P186" s="89">
        <f t="shared" si="34"/>
        <v>0.94405428618465792</v>
      </c>
      <c r="Q186" s="240">
        <v>-2325.3692173900054</v>
      </c>
      <c r="R186" s="89">
        <f t="shared" si="40"/>
        <v>7.7918285438647428E-2</v>
      </c>
      <c r="S186" s="89">
        <f t="shared" si="40"/>
        <v>7.3509299682708099E-2</v>
      </c>
      <c r="T186" s="91">
        <v>13691</v>
      </c>
      <c r="U186" s="190">
        <v>375233</v>
      </c>
      <c r="V186" s="190">
        <v>27519.838650531721</v>
      </c>
      <c r="W186" s="196"/>
      <c r="X186" s="88">
        <v>0</v>
      </c>
      <c r="Y186" s="88">
        <f t="shared" si="41"/>
        <v>0</v>
      </c>
    </row>
    <row r="187" spans="2:25">
      <c r="B187" s="206">
        <v>3446</v>
      </c>
      <c r="C187" t="s">
        <v>214</v>
      </c>
      <c r="D187" s="190">
        <v>446864.81699999998</v>
      </c>
      <c r="E187" s="85">
        <f t="shared" si="35"/>
        <v>32874.627896711543</v>
      </c>
      <c r="F187" s="86">
        <f t="shared" si="28"/>
        <v>0.87225008233959367</v>
      </c>
      <c r="G187" s="187">
        <f t="shared" si="29"/>
        <v>2890.8533981320711</v>
      </c>
      <c r="H187" s="187">
        <f t="shared" si="30"/>
        <v>39295.370240809236</v>
      </c>
      <c r="I187" s="187">
        <f t="shared" si="31"/>
        <v>367.08605763443302</v>
      </c>
      <c r="J187" s="87">
        <f t="shared" si="32"/>
        <v>4989.8007814248485</v>
      </c>
      <c r="K187" s="187">
        <f t="shared" si="36"/>
        <v>-18.001021360636798</v>
      </c>
      <c r="L187" s="87">
        <f t="shared" si="33"/>
        <v>-244.68788335513599</v>
      </c>
      <c r="M187" s="88">
        <f t="shared" si="37"/>
        <v>39050.682357454098</v>
      </c>
      <c r="N187" s="88">
        <f t="shared" si="38"/>
        <v>485915.49935745407</v>
      </c>
      <c r="O187" s="88">
        <f t="shared" si="39"/>
        <v>35747.480273482979</v>
      </c>
      <c r="P187" s="89">
        <f t="shared" si="34"/>
        <v>0.94847438912297322</v>
      </c>
      <c r="Q187" s="240">
        <v>-3397.1297558053921</v>
      </c>
      <c r="R187" s="89">
        <f t="shared" si="40"/>
        <v>3.7825474130122723E-2</v>
      </c>
      <c r="S187" s="89">
        <f t="shared" si="40"/>
        <v>3.5916724269661367E-2</v>
      </c>
      <c r="T187" s="91">
        <v>13593</v>
      </c>
      <c r="U187" s="190">
        <v>430578</v>
      </c>
      <c r="V187" s="190">
        <v>31734.81721698113</v>
      </c>
      <c r="W187" s="196"/>
      <c r="X187" s="88">
        <v>0</v>
      </c>
      <c r="Y187" s="88">
        <f t="shared" si="41"/>
        <v>0</v>
      </c>
    </row>
    <row r="188" spans="2:25">
      <c r="B188" s="206">
        <v>3447</v>
      </c>
      <c r="C188" t="s">
        <v>215</v>
      </c>
      <c r="D188" s="190">
        <v>150705.53099999999</v>
      </c>
      <c r="E188" s="85">
        <f t="shared" si="35"/>
        <v>26974.320923572577</v>
      </c>
      <c r="F188" s="86">
        <f t="shared" si="28"/>
        <v>0.71569946648717364</v>
      </c>
      <c r="G188" s="187">
        <f t="shared" si="29"/>
        <v>6431.0375820154504</v>
      </c>
      <c r="H188" s="187">
        <f t="shared" si="30"/>
        <v>35930.206970720319</v>
      </c>
      <c r="I188" s="187">
        <f t="shared" si="31"/>
        <v>2432.1934982330708</v>
      </c>
      <c r="J188" s="87">
        <f t="shared" si="32"/>
        <v>13588.665074628167</v>
      </c>
      <c r="K188" s="187">
        <f t="shared" si="36"/>
        <v>2047.1064192380011</v>
      </c>
      <c r="L188" s="87">
        <f t="shared" si="33"/>
        <v>11437.183564282712</v>
      </c>
      <c r="M188" s="88">
        <f t="shared" si="37"/>
        <v>47367.390535003033</v>
      </c>
      <c r="N188" s="88">
        <f t="shared" si="38"/>
        <v>198072.92153500303</v>
      </c>
      <c r="O188" s="88">
        <f t="shared" si="39"/>
        <v>35452.464924826032</v>
      </c>
      <c r="P188" s="89">
        <f t="shared" si="34"/>
        <v>0.94064685833035233</v>
      </c>
      <c r="Q188" s="240">
        <v>2168.850367112871</v>
      </c>
      <c r="R188" s="89">
        <f t="shared" si="40"/>
        <v>9.8685060035430663E-2</v>
      </c>
      <c r="S188" s="89">
        <f t="shared" si="40"/>
        <v>9.416210381906856E-2</v>
      </c>
      <c r="T188" s="91">
        <v>5587</v>
      </c>
      <c r="U188" s="190">
        <v>137169</v>
      </c>
      <c r="V188" s="190">
        <v>24652.94751976995</v>
      </c>
      <c r="W188" s="196"/>
      <c r="X188" s="88">
        <v>0</v>
      </c>
      <c r="Y188" s="88">
        <f t="shared" si="41"/>
        <v>0</v>
      </c>
    </row>
    <row r="189" spans="2:25">
      <c r="B189" s="206">
        <v>3448</v>
      </c>
      <c r="C189" t="s">
        <v>216</v>
      </c>
      <c r="D189" s="190">
        <v>180933.79300000001</v>
      </c>
      <c r="E189" s="85">
        <f t="shared" si="35"/>
        <v>27793.209370199693</v>
      </c>
      <c r="F189" s="86">
        <f t="shared" si="28"/>
        <v>0.7374267242752045</v>
      </c>
      <c r="G189" s="187">
        <f t="shared" si="29"/>
        <v>5939.704514039181</v>
      </c>
      <c r="H189" s="187">
        <f t="shared" si="30"/>
        <v>38667.476386395065</v>
      </c>
      <c r="I189" s="187">
        <f t="shared" si="31"/>
        <v>2145.5825419135804</v>
      </c>
      <c r="J189" s="87">
        <f t="shared" si="32"/>
        <v>13967.742347857407</v>
      </c>
      <c r="K189" s="187">
        <f t="shared" si="36"/>
        <v>1760.4954629185106</v>
      </c>
      <c r="L189" s="87">
        <f t="shared" si="33"/>
        <v>11460.825463599505</v>
      </c>
      <c r="M189" s="88">
        <f t="shared" si="37"/>
        <v>50128.301849994568</v>
      </c>
      <c r="N189" s="88">
        <f t="shared" si="38"/>
        <v>231062.09484999458</v>
      </c>
      <c r="O189" s="88">
        <f t="shared" si="39"/>
        <v>35493.409347157387</v>
      </c>
      <c r="P189" s="89">
        <f t="shared" si="34"/>
        <v>0.94173322121975378</v>
      </c>
      <c r="Q189" s="240">
        <v>3694.1078875970707</v>
      </c>
      <c r="R189" s="89">
        <f t="shared" si="40"/>
        <v>8.4416406451342269E-2</v>
      </c>
      <c r="S189" s="89">
        <f t="shared" si="40"/>
        <v>8.7248215807666687E-2</v>
      </c>
      <c r="T189" s="91">
        <v>6510</v>
      </c>
      <c r="U189" s="190">
        <v>166849</v>
      </c>
      <c r="V189" s="190">
        <v>25562.89259996936</v>
      </c>
      <c r="W189" s="196"/>
      <c r="X189" s="88">
        <v>0</v>
      </c>
      <c r="Y189" s="88">
        <f t="shared" si="41"/>
        <v>0</v>
      </c>
    </row>
    <row r="190" spans="2:25">
      <c r="B190" s="206">
        <v>3449</v>
      </c>
      <c r="C190" t="s">
        <v>217</v>
      </c>
      <c r="D190" s="190">
        <v>90360.976999999999</v>
      </c>
      <c r="E190" s="85">
        <f t="shared" si="35"/>
        <v>31862.121650211568</v>
      </c>
      <c r="F190" s="86">
        <f t="shared" si="28"/>
        <v>0.84538563661404076</v>
      </c>
      <c r="G190" s="187">
        <f t="shared" si="29"/>
        <v>3498.3571460320563</v>
      </c>
      <c r="H190" s="187">
        <f t="shared" si="30"/>
        <v>9921.3408661469111</v>
      </c>
      <c r="I190" s="187">
        <f t="shared" si="31"/>
        <v>721.46324390942436</v>
      </c>
      <c r="J190" s="87">
        <f t="shared" si="32"/>
        <v>2046.0697597271273</v>
      </c>
      <c r="K190" s="187">
        <f t="shared" si="36"/>
        <v>336.37616491435455</v>
      </c>
      <c r="L190" s="87">
        <f t="shared" si="33"/>
        <v>953.96280369710951</v>
      </c>
      <c r="M190" s="88">
        <f t="shared" si="37"/>
        <v>10875.303669844021</v>
      </c>
      <c r="N190" s="88">
        <f t="shared" si="38"/>
        <v>101236.28066984403</v>
      </c>
      <c r="O190" s="88">
        <f t="shared" si="39"/>
        <v>35696.854961157973</v>
      </c>
      <c r="P190" s="89">
        <f t="shared" si="34"/>
        <v>0.9471311668366954</v>
      </c>
      <c r="Q190" s="240">
        <v>344.64304945087679</v>
      </c>
      <c r="R190" s="89">
        <f t="shared" si="40"/>
        <v>2.9027661367466848E-2</v>
      </c>
      <c r="S190" s="89">
        <f t="shared" si="40"/>
        <v>3.9913003342440141E-2</v>
      </c>
      <c r="T190" s="91">
        <v>2836</v>
      </c>
      <c r="U190" s="190">
        <v>87812</v>
      </c>
      <c r="V190" s="190">
        <v>30639.218422889044</v>
      </c>
      <c r="W190" s="196"/>
      <c r="X190" s="88">
        <v>0</v>
      </c>
      <c r="Y190" s="88">
        <f t="shared" si="41"/>
        <v>0</v>
      </c>
    </row>
    <row r="191" spans="2:25">
      <c r="B191" s="206">
        <v>3450</v>
      </c>
      <c r="C191" t="s">
        <v>218</v>
      </c>
      <c r="D191" s="190">
        <v>37676.707999999999</v>
      </c>
      <c r="E191" s="85">
        <f t="shared" si="35"/>
        <v>27581.777452415812</v>
      </c>
      <c r="F191" s="86">
        <f t="shared" si="28"/>
        <v>0.7318168810771114</v>
      </c>
      <c r="G191" s="187">
        <f t="shared" si="29"/>
        <v>6066.5636647095098</v>
      </c>
      <c r="H191" s="187">
        <f t="shared" si="30"/>
        <v>8286.9259659931904</v>
      </c>
      <c r="I191" s="187">
        <f t="shared" si="31"/>
        <v>2219.5837131379385</v>
      </c>
      <c r="J191" s="87">
        <f t="shared" si="32"/>
        <v>3031.9513521464237</v>
      </c>
      <c r="K191" s="187">
        <f t="shared" si="36"/>
        <v>1834.4966341428687</v>
      </c>
      <c r="L191" s="87">
        <f t="shared" si="33"/>
        <v>2505.9224022391586</v>
      </c>
      <c r="M191" s="88">
        <f t="shared" si="37"/>
        <v>10792.848368232349</v>
      </c>
      <c r="N191" s="88">
        <f t="shared" si="38"/>
        <v>48469.556368232348</v>
      </c>
      <c r="O191" s="88">
        <f t="shared" si="39"/>
        <v>35482.837751268191</v>
      </c>
      <c r="P191" s="89">
        <f t="shared" si="34"/>
        <v>0.94145272905984911</v>
      </c>
      <c r="Q191" s="240">
        <v>326.87442321929484</v>
      </c>
      <c r="R191" s="89">
        <f t="shared" si="40"/>
        <v>5.0016944428961561E-2</v>
      </c>
      <c r="S191" s="89">
        <f t="shared" si="40"/>
        <v>-4.7605421561139581E-2</v>
      </c>
      <c r="T191" s="91">
        <v>1366</v>
      </c>
      <c r="U191" s="190">
        <v>35882</v>
      </c>
      <c r="V191" s="190">
        <v>28960.451977401131</v>
      </c>
      <c r="W191" s="196"/>
      <c r="X191" s="88">
        <v>0</v>
      </c>
      <c r="Y191" s="88">
        <f t="shared" si="41"/>
        <v>0</v>
      </c>
    </row>
    <row r="192" spans="2:25">
      <c r="B192" s="206">
        <v>3451</v>
      </c>
      <c r="C192" t="s">
        <v>219</v>
      </c>
      <c r="D192" s="190">
        <v>214759.24400000001</v>
      </c>
      <c r="E192" s="85">
        <f t="shared" si="35"/>
        <v>32727.711673270343</v>
      </c>
      <c r="F192" s="86">
        <f t="shared" si="28"/>
        <v>0.86835200968623216</v>
      </c>
      <c r="G192" s="187">
        <f t="shared" si="29"/>
        <v>2979.0031321967908</v>
      </c>
      <c r="H192" s="187">
        <f t="shared" si="30"/>
        <v>19548.218553475344</v>
      </c>
      <c r="I192" s="187">
        <f t="shared" si="31"/>
        <v>418.50673583885288</v>
      </c>
      <c r="J192" s="87">
        <f t="shared" si="32"/>
        <v>2746.2412005745527</v>
      </c>
      <c r="K192" s="187">
        <f t="shared" si="36"/>
        <v>33.419656843783059</v>
      </c>
      <c r="L192" s="87">
        <f t="shared" si="33"/>
        <v>219.29978820890443</v>
      </c>
      <c r="M192" s="88">
        <f t="shared" si="37"/>
        <v>19767.518341684248</v>
      </c>
      <c r="N192" s="88">
        <f t="shared" si="38"/>
        <v>234526.76234168425</v>
      </c>
      <c r="O192" s="88">
        <f t="shared" si="39"/>
        <v>35740.134462310918</v>
      </c>
      <c r="P192" s="89">
        <f t="shared" si="34"/>
        <v>0.94827948549030516</v>
      </c>
      <c r="Q192" s="240">
        <v>-752.29753589678148</v>
      </c>
      <c r="R192" s="89">
        <f t="shared" si="40"/>
        <v>6.5638755327964468E-2</v>
      </c>
      <c r="S192" s="89">
        <f t="shared" si="40"/>
        <v>3.9493092480082405E-2</v>
      </c>
      <c r="T192" s="91">
        <v>6562</v>
      </c>
      <c r="U192" s="190">
        <v>201531</v>
      </c>
      <c r="V192" s="190">
        <v>31484.299328229961</v>
      </c>
      <c r="W192" s="196"/>
      <c r="X192" s="88">
        <v>0</v>
      </c>
      <c r="Y192" s="88">
        <f t="shared" si="41"/>
        <v>0</v>
      </c>
    </row>
    <row r="193" spans="2:28">
      <c r="B193" s="206">
        <v>3452</v>
      </c>
      <c r="C193" t="s">
        <v>220</v>
      </c>
      <c r="D193" s="190">
        <v>77921.865999999995</v>
      </c>
      <c r="E193" s="85">
        <f t="shared" si="35"/>
        <v>36894.822916666664</v>
      </c>
      <c r="F193" s="86">
        <f t="shared" si="28"/>
        <v>0.97891639802214614</v>
      </c>
      <c r="G193" s="187">
        <f t="shared" si="29"/>
        <v>478.73638615899836</v>
      </c>
      <c r="H193" s="187">
        <f t="shared" si="30"/>
        <v>1011.0912475678045</v>
      </c>
      <c r="I193" s="187">
        <f t="shared" si="31"/>
        <v>0</v>
      </c>
      <c r="J193" s="87">
        <f t="shared" si="32"/>
        <v>0</v>
      </c>
      <c r="K193" s="187">
        <f t="shared" si="36"/>
        <v>-385.08707899506982</v>
      </c>
      <c r="L193" s="87">
        <f t="shared" si="33"/>
        <v>-813.30391083758741</v>
      </c>
      <c r="M193" s="88">
        <f t="shared" si="37"/>
        <v>197.78733673021713</v>
      </c>
      <c r="N193" s="88">
        <f t="shared" si="38"/>
        <v>78119.653336730218</v>
      </c>
      <c r="O193" s="88">
        <f t="shared" si="39"/>
        <v>36988.472223830599</v>
      </c>
      <c r="P193" s="89">
        <f t="shared" si="34"/>
        <v>0.98140115970953135</v>
      </c>
      <c r="Q193" s="240">
        <v>-630.22326666806794</v>
      </c>
      <c r="R193" s="89">
        <f t="shared" si="40"/>
        <v>5.6381464962108302E-2</v>
      </c>
      <c r="S193" s="89">
        <f t="shared" si="40"/>
        <v>4.5877671986632916E-2</v>
      </c>
      <c r="T193" s="91">
        <v>2112</v>
      </c>
      <c r="U193" s="190">
        <v>73763</v>
      </c>
      <c r="V193" s="190">
        <v>35276.422764227638</v>
      </c>
      <c r="W193" s="196"/>
      <c r="X193" s="88">
        <v>0</v>
      </c>
      <c r="Y193" s="88">
        <f t="shared" si="41"/>
        <v>0</v>
      </c>
    </row>
    <row r="194" spans="2:28">
      <c r="B194" s="206">
        <v>3453</v>
      </c>
      <c r="C194" t="s">
        <v>221</v>
      </c>
      <c r="D194" s="190">
        <v>122421.815</v>
      </c>
      <c r="E194" s="85">
        <f t="shared" si="35"/>
        <v>37120.016676773805</v>
      </c>
      <c r="F194" s="86">
        <f t="shared" si="28"/>
        <v>0.98489137898354173</v>
      </c>
      <c r="G194" s="187">
        <f t="shared" si="29"/>
        <v>343.62013009471411</v>
      </c>
      <c r="H194" s="187">
        <f t="shared" si="30"/>
        <v>1133.2591890523672</v>
      </c>
      <c r="I194" s="187">
        <f t="shared" si="31"/>
        <v>0</v>
      </c>
      <c r="J194" s="87">
        <f t="shared" si="32"/>
        <v>0</v>
      </c>
      <c r="K194" s="187">
        <f t="shared" si="36"/>
        <v>-385.08707899506982</v>
      </c>
      <c r="L194" s="87">
        <f t="shared" si="33"/>
        <v>-1270.0171865257403</v>
      </c>
      <c r="M194" s="88">
        <f t="shared" si="37"/>
        <v>-136.75799747337305</v>
      </c>
      <c r="N194" s="88">
        <f t="shared" si="38"/>
        <v>122285.05700252664</v>
      </c>
      <c r="O194" s="88">
        <f t="shared" si="39"/>
        <v>37078.549727873455</v>
      </c>
      <c r="P194" s="89">
        <f t="shared" si="34"/>
        <v>0.98379115209408963</v>
      </c>
      <c r="Q194" s="240">
        <v>-615.55793478755436</v>
      </c>
      <c r="R194" s="89">
        <f t="shared" si="40"/>
        <v>4.2988472941657599E-2</v>
      </c>
      <c r="S194" s="89">
        <f t="shared" si="40"/>
        <v>4.0774731489082727E-2</v>
      </c>
      <c r="T194" s="91">
        <v>3298</v>
      </c>
      <c r="U194" s="190">
        <v>117376</v>
      </c>
      <c r="V194" s="190">
        <v>35665.755089638413</v>
      </c>
      <c r="W194" s="196"/>
      <c r="X194" s="88">
        <v>0</v>
      </c>
      <c r="Y194" s="88">
        <f t="shared" si="41"/>
        <v>0</v>
      </c>
    </row>
    <row r="195" spans="2:28" ht="32.1" customHeight="1">
      <c r="B195" s="206">
        <v>3454</v>
      </c>
      <c r="C195" t="s">
        <v>222</v>
      </c>
      <c r="D195" s="190">
        <v>61483.430999999997</v>
      </c>
      <c r="E195" s="85">
        <f t="shared" si="35"/>
        <v>37375.945896656529</v>
      </c>
      <c r="F195" s="86">
        <f t="shared" si="28"/>
        <v>0.99168185228767136</v>
      </c>
      <c r="G195" s="187">
        <f t="shared" si="29"/>
        <v>190.06259816507955</v>
      </c>
      <c r="H195" s="187">
        <f t="shared" si="30"/>
        <v>312.65297398155582</v>
      </c>
      <c r="I195" s="187">
        <f t="shared" si="31"/>
        <v>0</v>
      </c>
      <c r="J195" s="87">
        <f t="shared" si="32"/>
        <v>0</v>
      </c>
      <c r="K195" s="187">
        <f t="shared" si="36"/>
        <v>-385.08707899506982</v>
      </c>
      <c r="L195" s="87">
        <f t="shared" si="33"/>
        <v>-633.46824494688985</v>
      </c>
      <c r="M195" s="88">
        <f t="shared" si="37"/>
        <v>-320.81527096533404</v>
      </c>
      <c r="N195" s="88">
        <f t="shared" si="38"/>
        <v>61162.61572903466</v>
      </c>
      <c r="O195" s="88">
        <f t="shared" si="39"/>
        <v>37180.921415826539</v>
      </c>
      <c r="P195" s="89">
        <f t="shared" si="34"/>
        <v>0.98650734141574126</v>
      </c>
      <c r="Q195" s="240">
        <v>-467.67337863113778</v>
      </c>
      <c r="R195" s="92">
        <f t="shared" si="40"/>
        <v>4.542322995307075E-2</v>
      </c>
      <c r="S195" s="92">
        <f t="shared" si="40"/>
        <v>3.9703589181290931E-2</v>
      </c>
      <c r="T195" s="91">
        <v>1645</v>
      </c>
      <c r="U195" s="190">
        <v>58812</v>
      </c>
      <c r="V195" s="190">
        <v>35948.655256723716</v>
      </c>
      <c r="W195" s="196"/>
      <c r="X195" s="88">
        <v>0</v>
      </c>
      <c r="Y195" s="88">
        <f t="shared" si="41"/>
        <v>0</v>
      </c>
      <c r="Z195" s="188"/>
      <c r="AB195" s="45"/>
    </row>
    <row r="196" spans="2:28">
      <c r="B196" s="206">
        <v>3901</v>
      </c>
      <c r="C196" t="s">
        <v>223</v>
      </c>
      <c r="D196" s="190">
        <v>884935.90899999999</v>
      </c>
      <c r="E196" s="85">
        <f t="shared" si="35"/>
        <v>31673.857654175164</v>
      </c>
      <c r="F196" s="86">
        <f t="shared" si="28"/>
        <v>0.84039049913110786</v>
      </c>
      <c r="G196" s="187">
        <f t="shared" si="29"/>
        <v>3611.3155436538982</v>
      </c>
      <c r="H196" s="187">
        <f t="shared" si="30"/>
        <v>100896.54497414627</v>
      </c>
      <c r="I196" s="187">
        <f t="shared" si="31"/>
        <v>787.35564252216545</v>
      </c>
      <c r="J196" s="87">
        <f t="shared" si="32"/>
        <v>21997.929296426781</v>
      </c>
      <c r="K196" s="187">
        <f t="shared" si="36"/>
        <v>402.26856352709564</v>
      </c>
      <c r="L196" s="87">
        <f t="shared" si="33"/>
        <v>11238.981396383526</v>
      </c>
      <c r="M196" s="88">
        <f t="shared" si="37"/>
        <v>112135.52637052978</v>
      </c>
      <c r="N196" s="88">
        <f t="shared" si="38"/>
        <v>997071.43537052977</v>
      </c>
      <c r="O196" s="88">
        <f t="shared" si="39"/>
        <v>35687.44176135616</v>
      </c>
      <c r="P196" s="89">
        <f t="shared" si="34"/>
        <v>0.94688140996254899</v>
      </c>
      <c r="Q196" s="240">
        <v>-5291.0551547044015</v>
      </c>
      <c r="R196" s="92">
        <f t="shared" si="40"/>
        <v>3.3528346421747464E-2</v>
      </c>
      <c r="S196" s="93">
        <f t="shared" si="40"/>
        <v>2.4021320936569383E-2</v>
      </c>
      <c r="T196" s="91">
        <v>27939</v>
      </c>
      <c r="U196" s="190">
        <v>856228</v>
      </c>
      <c r="V196" s="190">
        <v>30930.857596994436</v>
      </c>
      <c r="W196" s="196"/>
      <c r="X196" s="88">
        <v>0</v>
      </c>
      <c r="Y196" s="88">
        <f t="shared" si="41"/>
        <v>0</v>
      </c>
      <c r="Z196" s="1"/>
      <c r="AA196" s="1"/>
    </row>
    <row r="197" spans="2:28">
      <c r="B197" s="206">
        <v>3903</v>
      </c>
      <c r="C197" t="s">
        <v>224</v>
      </c>
      <c r="D197" s="190">
        <v>892310.174</v>
      </c>
      <c r="E197" s="85">
        <f t="shared" si="35"/>
        <v>33205.94574278059</v>
      </c>
      <c r="F197" s="86">
        <f t="shared" si="28"/>
        <v>0.88104081358139774</v>
      </c>
      <c r="G197" s="187">
        <f t="shared" si="29"/>
        <v>2692.0626904906426</v>
      </c>
      <c r="H197" s="187">
        <f t="shared" si="30"/>
        <v>72341.108618864557</v>
      </c>
      <c r="I197" s="187">
        <f t="shared" si="31"/>
        <v>251.12481151026657</v>
      </c>
      <c r="J197" s="87">
        <f t="shared" si="32"/>
        <v>6748.2259349038832</v>
      </c>
      <c r="K197" s="187">
        <f t="shared" si="36"/>
        <v>-133.96226748480325</v>
      </c>
      <c r="L197" s="87">
        <f t="shared" si="33"/>
        <v>-3599.8340518516329</v>
      </c>
      <c r="M197" s="88">
        <f t="shared" si="37"/>
        <v>68741.274567012922</v>
      </c>
      <c r="N197" s="88">
        <f t="shared" si="38"/>
        <v>961051.44856701291</v>
      </c>
      <c r="O197" s="88">
        <f t="shared" si="39"/>
        <v>35764.046165786422</v>
      </c>
      <c r="P197" s="89">
        <f t="shared" si="34"/>
        <v>0.94891392568506316</v>
      </c>
      <c r="Q197" s="240">
        <v>5566.733324486624</v>
      </c>
      <c r="R197" s="92">
        <f t="shared" si="40"/>
        <v>2.0269287191724512E-2</v>
      </c>
      <c r="S197" s="92">
        <f t="shared" si="40"/>
        <v>-5.0172320576684047E-3</v>
      </c>
      <c r="T197" s="91">
        <v>26872</v>
      </c>
      <c r="U197" s="190">
        <v>874583</v>
      </c>
      <c r="V197" s="190">
        <v>33373.387773792259</v>
      </c>
      <c r="W197" s="196"/>
      <c r="X197" s="88">
        <v>0</v>
      </c>
      <c r="Y197" s="88">
        <f t="shared" si="41"/>
        <v>0</v>
      </c>
      <c r="Z197" s="1"/>
      <c r="AA197" s="1"/>
    </row>
    <row r="198" spans="2:28">
      <c r="B198" s="206">
        <v>3905</v>
      </c>
      <c r="C198" t="s">
        <v>225</v>
      </c>
      <c r="D198" s="190">
        <v>2068131.6359999999</v>
      </c>
      <c r="E198" s="85">
        <f t="shared" si="35"/>
        <v>34950.005678169466</v>
      </c>
      <c r="F198" s="86">
        <f t="shared" si="28"/>
        <v>0.92731529696194737</v>
      </c>
      <c r="G198" s="187">
        <f t="shared" si="29"/>
        <v>1645.6267292573175</v>
      </c>
      <c r="H198" s="187">
        <f t="shared" si="30"/>
        <v>97378.316077072508</v>
      </c>
      <c r="I198" s="187">
        <f t="shared" si="31"/>
        <v>0</v>
      </c>
      <c r="J198" s="87">
        <f t="shared" si="32"/>
        <v>0</v>
      </c>
      <c r="K198" s="187">
        <f t="shared" si="36"/>
        <v>-385.08707899506982</v>
      </c>
      <c r="L198" s="87">
        <f t="shared" si="33"/>
        <v>-22787.142812454262</v>
      </c>
      <c r="M198" s="88">
        <f t="shared" si="37"/>
        <v>74591.17326461825</v>
      </c>
      <c r="N198" s="88">
        <f t="shared" si="38"/>
        <v>2142722.809264618</v>
      </c>
      <c r="O198" s="88">
        <f t="shared" si="39"/>
        <v>36210.545328431705</v>
      </c>
      <c r="P198" s="89">
        <f t="shared" si="34"/>
        <v>0.96076071928545148</v>
      </c>
      <c r="Q198" s="240">
        <v>33283.43724004901</v>
      </c>
      <c r="R198" s="92">
        <f t="shared" si="40"/>
        <v>-2.1602087999114415E-2</v>
      </c>
      <c r="S198" s="92">
        <f t="shared" si="40"/>
        <v>-3.1737585346877616E-2</v>
      </c>
      <c r="T198" s="91">
        <v>59174</v>
      </c>
      <c r="U198" s="190">
        <v>2113794</v>
      </c>
      <c r="V198" s="190">
        <v>36095.592629907274</v>
      </c>
      <c r="W198" s="196"/>
      <c r="X198" s="88">
        <v>0</v>
      </c>
      <c r="Y198" s="88">
        <f t="shared" si="41"/>
        <v>0</v>
      </c>
    </row>
    <row r="199" spans="2:28">
      <c r="B199" s="206">
        <v>3907</v>
      </c>
      <c r="C199" t="s">
        <v>226</v>
      </c>
      <c r="D199" s="190">
        <v>2203537.2259999998</v>
      </c>
      <c r="E199" s="85">
        <f t="shared" si="35"/>
        <v>33270.480983225374</v>
      </c>
      <c r="F199" s="86">
        <f t="shared" ref="F199:F262" si="42">E199/E$365</f>
        <v>0.88275310273547203</v>
      </c>
      <c r="G199" s="187">
        <f t="shared" ref="G199:G262" si="43">($E$365+$Y$365-E199-Y199)*0.6</f>
        <v>2653.3415462237722</v>
      </c>
      <c r="H199" s="187">
        <f t="shared" ref="H199:H262" si="44">G199*T199/1000</f>
        <v>175733.46394794667</v>
      </c>
      <c r="I199" s="187">
        <f t="shared" ref="I199:I262" si="45">IF(E199+Y199&lt;(E$365+Y$365)*0.9,((E$365+Y$365)*0.9-E199-Y199)*0.35,0)</f>
        <v>228.53747735459217</v>
      </c>
      <c r="J199" s="87">
        <f t="shared" ref="J199:J262" si="46">I199*T199/1000</f>
        <v>15136.265662671995</v>
      </c>
      <c r="K199" s="187">
        <f t="shared" si="36"/>
        <v>-156.54960164047765</v>
      </c>
      <c r="L199" s="87">
        <f t="shared" ref="L199:L262" si="47">K199*T199/1000</f>
        <v>-10368.436666250474</v>
      </c>
      <c r="M199" s="88">
        <f t="shared" si="37"/>
        <v>165365.02728169621</v>
      </c>
      <c r="N199" s="88">
        <f t="shared" si="38"/>
        <v>2368902.2532816958</v>
      </c>
      <c r="O199" s="88">
        <f t="shared" si="39"/>
        <v>35767.27292780867</v>
      </c>
      <c r="P199" s="89">
        <f t="shared" ref="P199:P262" si="48">O199/O$365</f>
        <v>0.94899954014276722</v>
      </c>
      <c r="Q199" s="240">
        <v>35835.93645247932</v>
      </c>
      <c r="R199" s="92">
        <f t="shared" si="40"/>
        <v>4.9121639062261052E-3</v>
      </c>
      <c r="S199" s="92">
        <f t="shared" si="40"/>
        <v>-5.0563899686421132E-3</v>
      </c>
      <c r="T199" s="91">
        <v>66231</v>
      </c>
      <c r="U199" s="190">
        <v>2192766</v>
      </c>
      <c r="V199" s="190">
        <v>33439.564461524387</v>
      </c>
      <c r="W199" s="196"/>
      <c r="X199" s="88">
        <v>0</v>
      </c>
      <c r="Y199" s="88">
        <f t="shared" si="41"/>
        <v>0</v>
      </c>
    </row>
    <row r="200" spans="2:28">
      <c r="B200" s="206">
        <v>3909</v>
      </c>
      <c r="C200" t="s">
        <v>227</v>
      </c>
      <c r="D200" s="190">
        <v>1600224.0220000001</v>
      </c>
      <c r="E200" s="85">
        <f t="shared" ref="E200:E263" si="49">D200/T200*1000</f>
        <v>32848.691819768042</v>
      </c>
      <c r="F200" s="86">
        <f t="shared" si="42"/>
        <v>0.87156193020839356</v>
      </c>
      <c r="G200" s="187">
        <f t="shared" si="43"/>
        <v>2906.4150442981713</v>
      </c>
      <c r="H200" s="187">
        <f t="shared" si="44"/>
        <v>141586.00888298542</v>
      </c>
      <c r="I200" s="187">
        <f t="shared" si="45"/>
        <v>376.16368456465824</v>
      </c>
      <c r="J200" s="87">
        <f t="shared" si="46"/>
        <v>18324.813893567327</v>
      </c>
      <c r="K200" s="187">
        <f t="shared" ref="K200:K263" si="50">I200+J$367</f>
        <v>-8.9233944304115766</v>
      </c>
      <c r="L200" s="87">
        <f t="shared" si="47"/>
        <v>-434.70315967749997</v>
      </c>
      <c r="M200" s="88">
        <f t="shared" ref="M200:M263" si="51">H200+L200</f>
        <v>141151.30572330792</v>
      </c>
      <c r="N200" s="88">
        <f t="shared" ref="N200:N263" si="52">D200+M200</f>
        <v>1741375.327723308</v>
      </c>
      <c r="O200" s="88">
        <f t="shared" ref="O200:O263" si="53">N200/T200*1000</f>
        <v>35746.183469635806</v>
      </c>
      <c r="P200" s="89">
        <f t="shared" si="48"/>
        <v>0.94843998151641329</v>
      </c>
      <c r="Q200" s="240">
        <v>26061.933939368537</v>
      </c>
      <c r="R200" s="92">
        <f t="shared" ref="R200:S263" si="54">(D200-U200)/U200</f>
        <v>-2.7707654393599256E-2</v>
      </c>
      <c r="S200" s="92">
        <f t="shared" si="54"/>
        <v>-3.7068325851864689E-2</v>
      </c>
      <c r="T200" s="91">
        <v>48715</v>
      </c>
      <c r="U200" s="190">
        <v>1645826</v>
      </c>
      <c r="V200" s="190">
        <v>34113.211457944701</v>
      </c>
      <c r="W200" s="196"/>
      <c r="X200" s="88">
        <v>0</v>
      </c>
      <c r="Y200" s="88">
        <f t="shared" ref="Y200:Y263" si="55">X200*1000/T200</f>
        <v>0</v>
      </c>
    </row>
    <row r="201" spans="2:28">
      <c r="B201" s="206">
        <v>3911</v>
      </c>
      <c r="C201" t="s">
        <v>228</v>
      </c>
      <c r="D201" s="190">
        <v>1031285.738</v>
      </c>
      <c r="E201" s="85">
        <f t="shared" si="49"/>
        <v>37499.935929602558</v>
      </c>
      <c r="F201" s="86">
        <f t="shared" si="42"/>
        <v>0.99497163298986691</v>
      </c>
      <c r="G201" s="187">
        <f t="shared" si="43"/>
        <v>115.66857839746226</v>
      </c>
      <c r="H201" s="187">
        <f t="shared" si="44"/>
        <v>3181.0015745086093</v>
      </c>
      <c r="I201" s="187">
        <f t="shared" si="45"/>
        <v>0</v>
      </c>
      <c r="J201" s="87">
        <f t="shared" si="46"/>
        <v>0</v>
      </c>
      <c r="K201" s="187">
        <f t="shared" si="50"/>
        <v>-385.08707899506982</v>
      </c>
      <c r="L201" s="87">
        <f t="shared" si="47"/>
        <v>-10590.279759443416</v>
      </c>
      <c r="M201" s="88">
        <f t="shared" si="51"/>
        <v>-7409.2781849348066</v>
      </c>
      <c r="N201" s="88">
        <f t="shared" si="52"/>
        <v>1023876.4598150653</v>
      </c>
      <c r="O201" s="88">
        <f t="shared" si="53"/>
        <v>37230.517429004954</v>
      </c>
      <c r="P201" s="89">
        <f t="shared" si="48"/>
        <v>0.98782325369661961</v>
      </c>
      <c r="Q201" s="240">
        <v>2564.0374597355385</v>
      </c>
      <c r="R201" s="92">
        <f t="shared" si="54"/>
        <v>-1.1096680468481794E-2</v>
      </c>
      <c r="S201" s="92">
        <f t="shared" si="54"/>
        <v>-1.8827825288643942E-2</v>
      </c>
      <c r="T201" s="91">
        <v>27501</v>
      </c>
      <c r="U201" s="190">
        <v>1042858</v>
      </c>
      <c r="V201" s="190">
        <v>38219.526497104744</v>
      </c>
      <c r="W201" s="196"/>
      <c r="X201" s="88">
        <v>0</v>
      </c>
      <c r="Y201" s="88">
        <f t="shared" si="55"/>
        <v>0</v>
      </c>
    </row>
    <row r="202" spans="2:28">
      <c r="B202" s="206">
        <v>4001</v>
      </c>
      <c r="C202" t="s">
        <v>229</v>
      </c>
      <c r="D202" s="190">
        <v>1241696.091</v>
      </c>
      <c r="E202" s="85">
        <f t="shared" si="49"/>
        <v>33385.209340467292</v>
      </c>
      <c r="F202" s="86">
        <f t="shared" si="42"/>
        <v>0.88579714689516154</v>
      </c>
      <c r="G202" s="187">
        <f t="shared" si="43"/>
        <v>2584.5045318786215</v>
      </c>
      <c r="H202" s="187">
        <f t="shared" si="44"/>
        <v>96125.477054161558</v>
      </c>
      <c r="I202" s="187">
        <f t="shared" si="45"/>
        <v>188.38255231992079</v>
      </c>
      <c r="J202" s="87">
        <f t="shared" si="46"/>
        <v>7006.5122684348144</v>
      </c>
      <c r="K202" s="187">
        <f t="shared" si="50"/>
        <v>-196.70452667514903</v>
      </c>
      <c r="L202" s="87">
        <f t="shared" si="47"/>
        <v>-7316.0314606288175</v>
      </c>
      <c r="M202" s="88">
        <f t="shared" si="51"/>
        <v>88809.445593532742</v>
      </c>
      <c r="N202" s="88">
        <f t="shared" si="52"/>
        <v>1330505.5365935327</v>
      </c>
      <c r="O202" s="88">
        <f t="shared" si="53"/>
        <v>35773.009345670762</v>
      </c>
      <c r="P202" s="89">
        <f t="shared" si="48"/>
        <v>0.9491517423507515</v>
      </c>
      <c r="Q202" s="240">
        <v>5622.3380085249664</v>
      </c>
      <c r="R202" s="92">
        <f t="shared" si="54"/>
        <v>1.7842916268077907E-2</v>
      </c>
      <c r="S202" s="93">
        <f t="shared" si="54"/>
        <v>1.4093703256792725E-2</v>
      </c>
      <c r="T202" s="91">
        <v>37193</v>
      </c>
      <c r="U202" s="190">
        <v>1219929</v>
      </c>
      <c r="V202" s="190">
        <v>32921.22733160622</v>
      </c>
      <c r="W202" s="196"/>
      <c r="X202" s="88">
        <v>0</v>
      </c>
      <c r="Y202" s="88">
        <f t="shared" si="55"/>
        <v>0</v>
      </c>
      <c r="Z202" s="1"/>
    </row>
    <row r="203" spans="2:28">
      <c r="B203" s="206">
        <v>4003</v>
      </c>
      <c r="C203" t="s">
        <v>230</v>
      </c>
      <c r="D203" s="190">
        <v>1748452.139</v>
      </c>
      <c r="E203" s="85">
        <f t="shared" si="49"/>
        <v>30881.014129532487</v>
      </c>
      <c r="F203" s="86">
        <f t="shared" si="42"/>
        <v>0.81935428141862798</v>
      </c>
      <c r="G203" s="187">
        <f t="shared" si="43"/>
        <v>4087.0216584395048</v>
      </c>
      <c r="H203" s="187">
        <f t="shared" si="44"/>
        <v>231403.07927918632</v>
      </c>
      <c r="I203" s="187">
        <f t="shared" si="45"/>
        <v>1064.8508761471028</v>
      </c>
      <c r="J203" s="87">
        <f t="shared" si="46"/>
        <v>60290.791756572813</v>
      </c>
      <c r="K203" s="187">
        <f t="shared" si="50"/>
        <v>679.76379715203302</v>
      </c>
      <c r="L203" s="87">
        <f t="shared" si="47"/>
        <v>38487.546430950955</v>
      </c>
      <c r="M203" s="88">
        <f t="shared" si="51"/>
        <v>269890.6257101373</v>
      </c>
      <c r="N203" s="88">
        <f t="shared" si="52"/>
        <v>2018342.7647101372</v>
      </c>
      <c r="O203" s="88">
        <f t="shared" si="53"/>
        <v>35647.799585124027</v>
      </c>
      <c r="P203" s="89">
        <f t="shared" si="48"/>
        <v>0.94582959907692499</v>
      </c>
      <c r="Q203" s="240">
        <v>26695.274468303774</v>
      </c>
      <c r="R203" s="92">
        <f t="shared" si="54"/>
        <v>1.9667340242883982E-2</v>
      </c>
      <c r="S203" s="92">
        <f t="shared" si="54"/>
        <v>7.1508916749332069E-3</v>
      </c>
      <c r="T203" s="91">
        <v>56619</v>
      </c>
      <c r="U203" s="190">
        <v>1714728</v>
      </c>
      <c r="V203" s="190">
        <v>30661.755239253271</v>
      </c>
      <c r="W203" s="196"/>
      <c r="X203" s="88">
        <v>0</v>
      </c>
      <c r="Y203" s="88">
        <f t="shared" si="55"/>
        <v>0</v>
      </c>
    </row>
    <row r="204" spans="2:28">
      <c r="B204" s="206">
        <v>4005</v>
      </c>
      <c r="C204" t="s">
        <v>231</v>
      </c>
      <c r="D204" s="190">
        <v>418655.24699999997</v>
      </c>
      <c r="E204" s="85">
        <f t="shared" si="49"/>
        <v>31558.514020805062</v>
      </c>
      <c r="F204" s="86">
        <f t="shared" si="42"/>
        <v>0.83733013008235335</v>
      </c>
      <c r="G204" s="187">
        <f t="shared" si="43"/>
        <v>3680.5217236759599</v>
      </c>
      <c r="H204" s="187">
        <f t="shared" si="44"/>
        <v>48825.801186285287</v>
      </c>
      <c r="I204" s="187">
        <f t="shared" si="45"/>
        <v>827.72591420170147</v>
      </c>
      <c r="J204" s="87">
        <f t="shared" si="46"/>
        <v>10980.611977799772</v>
      </c>
      <c r="K204" s="187">
        <f t="shared" si="50"/>
        <v>442.63883520663165</v>
      </c>
      <c r="L204" s="87">
        <f t="shared" si="47"/>
        <v>5872.0467878511754</v>
      </c>
      <c r="M204" s="88">
        <f t="shared" si="51"/>
        <v>54697.847974136464</v>
      </c>
      <c r="N204" s="88">
        <f t="shared" si="52"/>
        <v>473353.09497413645</v>
      </c>
      <c r="O204" s="88">
        <f t="shared" si="53"/>
        <v>35681.674579687657</v>
      </c>
      <c r="P204" s="89">
        <f t="shared" si="48"/>
        <v>0.94672839151011134</v>
      </c>
      <c r="Q204" s="240">
        <v>-2202.975626334417</v>
      </c>
      <c r="R204" s="92">
        <f t="shared" si="54"/>
        <v>8.1542187754300596E-2</v>
      </c>
      <c r="S204" s="92">
        <f t="shared" si="54"/>
        <v>6.1894089816053439E-2</v>
      </c>
      <c r="T204" s="91">
        <v>13266</v>
      </c>
      <c r="U204" s="190">
        <v>387091</v>
      </c>
      <c r="V204" s="190">
        <v>29719.078694817657</v>
      </c>
      <c r="W204" s="196"/>
      <c r="X204" s="88">
        <v>0</v>
      </c>
      <c r="Y204" s="88">
        <f t="shared" si="55"/>
        <v>0</v>
      </c>
    </row>
    <row r="205" spans="2:28">
      <c r="B205" s="206">
        <v>4010</v>
      </c>
      <c r="C205" t="s">
        <v>232</v>
      </c>
      <c r="D205" s="190">
        <v>79985.183000000005</v>
      </c>
      <c r="E205" s="85">
        <f t="shared" si="49"/>
        <v>33579.002099076402</v>
      </c>
      <c r="F205" s="86">
        <f t="shared" si="42"/>
        <v>0.89093897694673518</v>
      </c>
      <c r="G205" s="187">
        <f t="shared" si="43"/>
        <v>2468.2288767131554</v>
      </c>
      <c r="H205" s="187">
        <f t="shared" si="44"/>
        <v>5879.3211843307363</v>
      </c>
      <c r="I205" s="187">
        <f t="shared" si="45"/>
        <v>120.55508680673228</v>
      </c>
      <c r="J205" s="87">
        <f t="shared" si="46"/>
        <v>287.16221677363632</v>
      </c>
      <c r="K205" s="187">
        <f t="shared" si="50"/>
        <v>-264.53199218833754</v>
      </c>
      <c r="L205" s="87">
        <f t="shared" si="47"/>
        <v>-630.11520539262006</v>
      </c>
      <c r="M205" s="88">
        <f t="shared" si="51"/>
        <v>5249.2059789381165</v>
      </c>
      <c r="N205" s="88">
        <f t="shared" si="52"/>
        <v>85234.388978938121</v>
      </c>
      <c r="O205" s="88">
        <f t="shared" si="53"/>
        <v>35782.698983601229</v>
      </c>
      <c r="P205" s="89">
        <f t="shared" si="48"/>
        <v>0.94940883385333052</v>
      </c>
      <c r="Q205" s="240">
        <v>-5983.0742050451327</v>
      </c>
      <c r="R205" s="92">
        <f t="shared" si="54"/>
        <v>9.9316689344273623E-2</v>
      </c>
      <c r="S205" s="92">
        <f t="shared" si="54"/>
        <v>9.608611972823225E-2</v>
      </c>
      <c r="T205" s="91">
        <v>2382</v>
      </c>
      <c r="U205" s="190">
        <v>72759</v>
      </c>
      <c r="V205" s="190">
        <v>30635.368421052633</v>
      </c>
      <c r="W205" s="196"/>
      <c r="X205" s="88">
        <v>0</v>
      </c>
      <c r="Y205" s="88">
        <f t="shared" si="55"/>
        <v>0</v>
      </c>
    </row>
    <row r="206" spans="2:28">
      <c r="B206" s="206">
        <v>4012</v>
      </c>
      <c r="C206" t="s">
        <v>233</v>
      </c>
      <c r="D206" s="190">
        <v>477518.93900000001</v>
      </c>
      <c r="E206" s="85">
        <f t="shared" si="49"/>
        <v>33465.480342000141</v>
      </c>
      <c r="F206" s="86">
        <f t="shared" si="42"/>
        <v>0.8879269470534018</v>
      </c>
      <c r="G206" s="187">
        <f t="shared" si="43"/>
        <v>2536.3419309589121</v>
      </c>
      <c r="H206" s="187">
        <f t="shared" si="44"/>
        <v>36191.063012852719</v>
      </c>
      <c r="I206" s="187">
        <f t="shared" si="45"/>
        <v>160.28770178342381</v>
      </c>
      <c r="J206" s="87">
        <f t="shared" si="46"/>
        <v>2287.1452167476741</v>
      </c>
      <c r="K206" s="187">
        <f t="shared" si="50"/>
        <v>-224.799377211646</v>
      </c>
      <c r="L206" s="87">
        <f t="shared" si="47"/>
        <v>-3207.6623134329766</v>
      </c>
      <c r="M206" s="88">
        <f t="shared" si="51"/>
        <v>32983.400699419741</v>
      </c>
      <c r="N206" s="88">
        <f t="shared" si="52"/>
        <v>510502.33969941974</v>
      </c>
      <c r="O206" s="88">
        <f t="shared" si="53"/>
        <v>35777.02289574741</v>
      </c>
      <c r="P206" s="89">
        <f t="shared" si="48"/>
        <v>0.94925823235866369</v>
      </c>
      <c r="Q206" s="240">
        <v>5827.5156887745397</v>
      </c>
      <c r="R206" s="92">
        <f t="shared" si="54"/>
        <v>5.8599582505682365E-3</v>
      </c>
      <c r="S206" s="92">
        <f t="shared" si="54"/>
        <v>-9.7783107946917643E-4</v>
      </c>
      <c r="T206" s="91">
        <v>14269</v>
      </c>
      <c r="U206" s="190">
        <v>474737</v>
      </c>
      <c r="V206" s="190">
        <v>33498.235958227488</v>
      </c>
      <c r="W206" s="196"/>
      <c r="X206" s="88">
        <v>0</v>
      </c>
      <c r="Y206" s="88">
        <f t="shared" si="55"/>
        <v>0</v>
      </c>
    </row>
    <row r="207" spans="2:28">
      <c r="B207" s="206">
        <v>4014</v>
      </c>
      <c r="C207" t="s">
        <v>234</v>
      </c>
      <c r="D207" s="190">
        <v>348929.337</v>
      </c>
      <c r="E207" s="85">
        <f t="shared" si="49"/>
        <v>33406.351077070365</v>
      </c>
      <c r="F207" s="86">
        <f t="shared" si="42"/>
        <v>0.88635809260535392</v>
      </c>
      <c r="G207" s="187">
        <f t="shared" si="43"/>
        <v>2571.8194899167779</v>
      </c>
      <c r="H207" s="187">
        <f t="shared" si="44"/>
        <v>26862.654572180745</v>
      </c>
      <c r="I207" s="187">
        <f t="shared" si="45"/>
        <v>180.98294450884532</v>
      </c>
      <c r="J207" s="87">
        <f t="shared" si="46"/>
        <v>1890.3668553948894</v>
      </c>
      <c r="K207" s="187">
        <f t="shared" si="50"/>
        <v>-204.1041344862245</v>
      </c>
      <c r="L207" s="87">
        <f t="shared" si="47"/>
        <v>-2131.8676847086149</v>
      </c>
      <c r="M207" s="88">
        <f t="shared" si="51"/>
        <v>24730.786887472132</v>
      </c>
      <c r="N207" s="88">
        <f t="shared" si="52"/>
        <v>373660.12388747215</v>
      </c>
      <c r="O207" s="88">
        <f t="shared" si="53"/>
        <v>35774.06643250092</v>
      </c>
      <c r="P207" s="89">
        <f t="shared" si="48"/>
        <v>0.94917978963626126</v>
      </c>
      <c r="Q207" s="240">
        <v>-5315.4244642931662</v>
      </c>
      <c r="R207" s="92">
        <f t="shared" si="54"/>
        <v>2.9320443080916841E-2</v>
      </c>
      <c r="S207" s="92">
        <f t="shared" si="54"/>
        <v>2.6166948185886687E-2</v>
      </c>
      <c r="T207" s="91">
        <v>10445</v>
      </c>
      <c r="U207" s="190">
        <v>338990</v>
      </c>
      <c r="V207" s="190">
        <v>32554.499183712665</v>
      </c>
      <c r="W207" s="196"/>
      <c r="X207" s="88">
        <v>0</v>
      </c>
      <c r="Y207" s="88">
        <f t="shared" si="55"/>
        <v>0</v>
      </c>
    </row>
    <row r="208" spans="2:28">
      <c r="B208" s="206">
        <v>4016</v>
      </c>
      <c r="C208" t="s">
        <v>235</v>
      </c>
      <c r="D208" s="190">
        <v>113485.266</v>
      </c>
      <c r="E208" s="85">
        <f t="shared" si="49"/>
        <v>27774.171806167404</v>
      </c>
      <c r="F208" s="86">
        <f t="shared" si="42"/>
        <v>0.73692160778090132</v>
      </c>
      <c r="G208" s="187">
        <f t="shared" si="43"/>
        <v>5951.1270524585543</v>
      </c>
      <c r="H208" s="187">
        <f t="shared" si="44"/>
        <v>24316.305136345654</v>
      </c>
      <c r="I208" s="187">
        <f t="shared" si="45"/>
        <v>2152.2456893248818</v>
      </c>
      <c r="J208" s="87">
        <f t="shared" si="46"/>
        <v>8794.0758865814678</v>
      </c>
      <c r="K208" s="187">
        <f t="shared" si="50"/>
        <v>1767.1586103298121</v>
      </c>
      <c r="L208" s="87">
        <f t="shared" si="47"/>
        <v>7220.610081807612</v>
      </c>
      <c r="M208" s="88">
        <f t="shared" si="51"/>
        <v>31536.915218153266</v>
      </c>
      <c r="N208" s="88">
        <f t="shared" si="52"/>
        <v>145022.18121815327</v>
      </c>
      <c r="O208" s="88">
        <f t="shared" si="53"/>
        <v>35492.45746895577</v>
      </c>
      <c r="P208" s="89">
        <f t="shared" si="48"/>
        <v>0.94170796539503865</v>
      </c>
      <c r="Q208" s="240">
        <v>2706.8578404641266</v>
      </c>
      <c r="R208" s="92">
        <f t="shared" si="54"/>
        <v>2.8617087230802727E-2</v>
      </c>
      <c r="S208" s="92">
        <f t="shared" si="54"/>
        <v>2.9875796343909605E-2</v>
      </c>
      <c r="T208" s="91">
        <v>4086</v>
      </c>
      <c r="U208" s="190">
        <v>110328</v>
      </c>
      <c r="V208" s="190">
        <v>26968.467367391833</v>
      </c>
      <c r="W208" s="196"/>
      <c r="X208" s="88">
        <v>0</v>
      </c>
      <c r="Y208" s="88">
        <f t="shared" si="55"/>
        <v>0</v>
      </c>
    </row>
    <row r="209" spans="2:27">
      <c r="B209" s="206">
        <v>4018</v>
      </c>
      <c r="C209" t="s">
        <v>236</v>
      </c>
      <c r="D209" s="190">
        <v>199550.04500000001</v>
      </c>
      <c r="E209" s="85">
        <f t="shared" si="49"/>
        <v>30516.905490136109</v>
      </c>
      <c r="F209" s="86">
        <f t="shared" si="42"/>
        <v>0.80969352444544207</v>
      </c>
      <c r="G209" s="187">
        <f t="shared" si="43"/>
        <v>4305.4868420773319</v>
      </c>
      <c r="H209" s="187">
        <f t="shared" si="44"/>
        <v>28153.578460343673</v>
      </c>
      <c r="I209" s="187">
        <f t="shared" si="45"/>
        <v>1192.2888999358349</v>
      </c>
      <c r="J209" s="87">
        <f t="shared" si="46"/>
        <v>7796.3771166804245</v>
      </c>
      <c r="K209" s="187">
        <f t="shared" si="50"/>
        <v>807.20182094076517</v>
      </c>
      <c r="L209" s="87">
        <f t="shared" si="47"/>
        <v>5278.2927071316635</v>
      </c>
      <c r="M209" s="88">
        <f t="shared" si="51"/>
        <v>33431.871167475336</v>
      </c>
      <c r="N209" s="88">
        <f t="shared" si="52"/>
        <v>232981.91616747534</v>
      </c>
      <c r="O209" s="88">
        <f t="shared" si="53"/>
        <v>35629.594153154205</v>
      </c>
      <c r="P209" s="89">
        <f t="shared" si="48"/>
        <v>0.94534656122826566</v>
      </c>
      <c r="Q209" s="240">
        <v>2644.3135831485633</v>
      </c>
      <c r="R209" s="92">
        <f t="shared" si="54"/>
        <v>3.4667148871743887E-2</v>
      </c>
      <c r="S209" s="93">
        <f t="shared" si="54"/>
        <v>3.7831752477407547E-2</v>
      </c>
      <c r="T209" s="91">
        <v>6539</v>
      </c>
      <c r="U209" s="190">
        <v>192864</v>
      </c>
      <c r="V209" s="190">
        <v>29404.482390608326</v>
      </c>
      <c r="W209" s="196"/>
      <c r="X209" s="88">
        <v>0</v>
      </c>
      <c r="Y209" s="88">
        <f t="shared" si="55"/>
        <v>0</v>
      </c>
      <c r="Z209" s="1"/>
      <c r="AA209" s="1"/>
    </row>
    <row r="210" spans="2:27">
      <c r="B210" s="206">
        <v>4020</v>
      </c>
      <c r="C210" t="s">
        <v>237</v>
      </c>
      <c r="D210" s="190">
        <v>311020.40700000001</v>
      </c>
      <c r="E210" s="85">
        <f t="shared" si="49"/>
        <v>28523.5149486427</v>
      </c>
      <c r="F210" s="86">
        <f t="shared" si="42"/>
        <v>0.7568036462872616</v>
      </c>
      <c r="G210" s="187">
        <f t="shared" si="43"/>
        <v>5501.5211669733771</v>
      </c>
      <c r="H210" s="187">
        <f t="shared" si="44"/>
        <v>59988.586804677703</v>
      </c>
      <c r="I210" s="187">
        <f t="shared" si="45"/>
        <v>1889.975589458528</v>
      </c>
      <c r="J210" s="87">
        <f t="shared" si="46"/>
        <v>20608.293827455789</v>
      </c>
      <c r="K210" s="187">
        <f t="shared" si="50"/>
        <v>1504.8885104634583</v>
      </c>
      <c r="L210" s="87">
        <f t="shared" si="47"/>
        <v>16409.304318093549</v>
      </c>
      <c r="M210" s="88">
        <f t="shared" si="51"/>
        <v>76397.891122771252</v>
      </c>
      <c r="N210" s="88">
        <f t="shared" si="52"/>
        <v>387418.29812277126</v>
      </c>
      <c r="O210" s="88">
        <f t="shared" si="53"/>
        <v>35529.924626079533</v>
      </c>
      <c r="P210" s="89">
        <f t="shared" si="48"/>
        <v>0.94270206732035655</v>
      </c>
      <c r="Q210" s="240">
        <v>5410.8321273668698</v>
      </c>
      <c r="R210" s="89">
        <f t="shared" si="54"/>
        <v>4.2555625576133432E-2</v>
      </c>
      <c r="S210" s="89">
        <f t="shared" si="54"/>
        <v>2.6397160726319903E-2</v>
      </c>
      <c r="T210" s="91">
        <v>10904</v>
      </c>
      <c r="U210" s="190">
        <v>298325</v>
      </c>
      <c r="V210" s="190">
        <v>27789.939450395901</v>
      </c>
      <c r="W210" s="196"/>
      <c r="X210" s="88">
        <v>0</v>
      </c>
      <c r="Y210" s="88">
        <f t="shared" si="55"/>
        <v>0</v>
      </c>
    </row>
    <row r="211" spans="2:27">
      <c r="B211" s="206">
        <v>4022</v>
      </c>
      <c r="C211" t="s">
        <v>238</v>
      </c>
      <c r="D211" s="190">
        <v>98762.206999999995</v>
      </c>
      <c r="E211" s="85">
        <f t="shared" si="49"/>
        <v>33152.805303793219</v>
      </c>
      <c r="F211" s="86">
        <f t="shared" si="42"/>
        <v>0.87963085838957233</v>
      </c>
      <c r="G211" s="187">
        <f t="shared" si="43"/>
        <v>2723.9469538830658</v>
      </c>
      <c r="H211" s="187">
        <f t="shared" si="44"/>
        <v>8114.637975617653</v>
      </c>
      <c r="I211" s="187">
        <f t="shared" si="45"/>
        <v>269.7239651558466</v>
      </c>
      <c r="J211" s="87">
        <f t="shared" si="46"/>
        <v>803.50769219926701</v>
      </c>
      <c r="K211" s="187">
        <f t="shared" si="50"/>
        <v>-115.36311383922322</v>
      </c>
      <c r="L211" s="87">
        <f t="shared" si="47"/>
        <v>-343.66671612704596</v>
      </c>
      <c r="M211" s="88">
        <f t="shared" si="51"/>
        <v>7770.9712594906068</v>
      </c>
      <c r="N211" s="88">
        <f t="shared" si="52"/>
        <v>106533.1782594906</v>
      </c>
      <c r="O211" s="88">
        <f t="shared" si="53"/>
        <v>35761.389143837056</v>
      </c>
      <c r="P211" s="89">
        <f t="shared" si="48"/>
        <v>0.94884342792547205</v>
      </c>
      <c r="Q211" s="240">
        <v>1620.6608723428126</v>
      </c>
      <c r="R211" s="89">
        <f t="shared" si="54"/>
        <v>9.7352724670278588E-3</v>
      </c>
      <c r="S211" s="89">
        <f t="shared" si="54"/>
        <v>-3.8227708020828499E-3</v>
      </c>
      <c r="T211" s="91">
        <v>2979</v>
      </c>
      <c r="U211" s="190">
        <v>97810</v>
      </c>
      <c r="V211" s="190">
        <v>33280.027220142903</v>
      </c>
      <c r="W211" s="196"/>
      <c r="X211" s="88">
        <v>0</v>
      </c>
      <c r="Y211" s="88">
        <f t="shared" si="55"/>
        <v>0</v>
      </c>
    </row>
    <row r="212" spans="2:27">
      <c r="B212" s="206">
        <v>4024</v>
      </c>
      <c r="C212" t="s">
        <v>239</v>
      </c>
      <c r="D212" s="190">
        <v>61091.021000000001</v>
      </c>
      <c r="E212" s="85">
        <f t="shared" si="49"/>
        <v>37479.153987730067</v>
      </c>
      <c r="F212" s="86">
        <f t="shared" si="42"/>
        <v>0.99442023357733489</v>
      </c>
      <c r="G212" s="187">
        <f t="shared" si="43"/>
        <v>128.13774352095643</v>
      </c>
      <c r="H212" s="187">
        <f t="shared" si="44"/>
        <v>208.864521939159</v>
      </c>
      <c r="I212" s="187">
        <f t="shared" si="45"/>
        <v>0</v>
      </c>
      <c r="J212" s="87">
        <f t="shared" si="46"/>
        <v>0</v>
      </c>
      <c r="K212" s="187">
        <f t="shared" si="50"/>
        <v>-385.08707899506982</v>
      </c>
      <c r="L212" s="87">
        <f t="shared" si="47"/>
        <v>-627.69193876196391</v>
      </c>
      <c r="M212" s="88">
        <f t="shared" si="51"/>
        <v>-418.82741682280493</v>
      </c>
      <c r="N212" s="88">
        <f t="shared" si="52"/>
        <v>60672.193583177199</v>
      </c>
      <c r="O212" s="88">
        <f t="shared" si="53"/>
        <v>37222.204652255954</v>
      </c>
      <c r="P212" s="89">
        <f t="shared" si="48"/>
        <v>0.98760269393160671</v>
      </c>
      <c r="Q212" s="240">
        <v>-644.39562077128903</v>
      </c>
      <c r="R212" s="89">
        <f t="shared" si="54"/>
        <v>7.1001928437439743E-2</v>
      </c>
      <c r="S212" s="89">
        <f t="shared" si="54"/>
        <v>4.3405559729236064E-2</v>
      </c>
      <c r="T212" s="91">
        <v>1630</v>
      </c>
      <c r="U212" s="190">
        <v>57041</v>
      </c>
      <c r="V212" s="190">
        <v>35920.025188916872</v>
      </c>
      <c r="W212" s="196"/>
      <c r="X212" s="88">
        <v>0</v>
      </c>
      <c r="Y212" s="88">
        <f t="shared" si="55"/>
        <v>0</v>
      </c>
    </row>
    <row r="213" spans="2:27">
      <c r="B213" s="206">
        <v>4026</v>
      </c>
      <c r="C213" t="s">
        <v>240</v>
      </c>
      <c r="D213" s="190">
        <v>238033.48300000001</v>
      </c>
      <c r="E213" s="85">
        <f t="shared" si="49"/>
        <v>43020.690945237671</v>
      </c>
      <c r="F213" s="86">
        <f t="shared" si="42"/>
        <v>1.1414517401440576</v>
      </c>
      <c r="G213" s="187">
        <f t="shared" si="43"/>
        <v>-3196.7844309836059</v>
      </c>
      <c r="H213" s="187">
        <f t="shared" si="44"/>
        <v>-17687.808256632292</v>
      </c>
      <c r="I213" s="187">
        <f t="shared" si="45"/>
        <v>0</v>
      </c>
      <c r="J213" s="87">
        <f t="shared" si="46"/>
        <v>0</v>
      </c>
      <c r="K213" s="187">
        <f t="shared" si="50"/>
        <v>-385.08707899506982</v>
      </c>
      <c r="L213" s="87">
        <f t="shared" si="47"/>
        <v>-2130.6868080797212</v>
      </c>
      <c r="M213" s="88">
        <f t="shared" si="51"/>
        <v>-19818.495064712013</v>
      </c>
      <c r="N213" s="88">
        <f t="shared" si="52"/>
        <v>218214.98793528799</v>
      </c>
      <c r="O213" s="88">
        <f t="shared" si="53"/>
        <v>39438.819435258993</v>
      </c>
      <c r="P213" s="89">
        <f t="shared" si="48"/>
        <v>1.0464152965582958</v>
      </c>
      <c r="Q213" s="240">
        <v>-2542.3904559064904</v>
      </c>
      <c r="R213" s="89">
        <f t="shared" si="54"/>
        <v>1.3633078115418714E-2</v>
      </c>
      <c r="S213" s="89">
        <f t="shared" si="54"/>
        <v>1.6014648694761088E-2</v>
      </c>
      <c r="T213" s="91">
        <v>5533</v>
      </c>
      <c r="U213" s="190">
        <v>234832</v>
      </c>
      <c r="V213" s="190">
        <v>42342.589253516046</v>
      </c>
      <c r="W213" s="196"/>
      <c r="X213" s="88">
        <v>0</v>
      </c>
      <c r="Y213" s="88">
        <f t="shared" si="55"/>
        <v>0</v>
      </c>
    </row>
    <row r="214" spans="2:27">
      <c r="B214" s="206">
        <v>4028</v>
      </c>
      <c r="C214" t="s">
        <v>241</v>
      </c>
      <c r="D214" s="190">
        <v>85810.482999999993</v>
      </c>
      <c r="E214" s="85">
        <f t="shared" si="49"/>
        <v>34910.692839707073</v>
      </c>
      <c r="F214" s="86">
        <f t="shared" si="42"/>
        <v>0.92627222427094802</v>
      </c>
      <c r="G214" s="187">
        <f t="shared" si="43"/>
        <v>1669.2144323347529</v>
      </c>
      <c r="H214" s="187">
        <f t="shared" si="44"/>
        <v>4102.9290746788229</v>
      </c>
      <c r="I214" s="187">
        <f t="shared" si="45"/>
        <v>0</v>
      </c>
      <c r="J214" s="87">
        <f t="shared" si="46"/>
        <v>0</v>
      </c>
      <c r="K214" s="187">
        <f t="shared" si="50"/>
        <v>-385.08707899506982</v>
      </c>
      <c r="L214" s="87">
        <f t="shared" si="47"/>
        <v>-946.54404016988167</v>
      </c>
      <c r="M214" s="88">
        <f t="shared" si="51"/>
        <v>3156.3850345089413</v>
      </c>
      <c r="N214" s="88">
        <f t="shared" si="52"/>
        <v>88966.868034508938</v>
      </c>
      <c r="O214" s="88">
        <f t="shared" si="53"/>
        <v>36194.820193046762</v>
      </c>
      <c r="P214" s="89">
        <f t="shared" si="48"/>
        <v>0.96034349020905208</v>
      </c>
      <c r="Q214" s="240">
        <v>-713.40251562866979</v>
      </c>
      <c r="R214" s="89">
        <f t="shared" si="54"/>
        <v>4.9977767173237313E-2</v>
      </c>
      <c r="S214" s="89">
        <f t="shared" si="54"/>
        <v>3.6735574015234744E-2</v>
      </c>
      <c r="T214" s="91">
        <v>2458</v>
      </c>
      <c r="U214" s="190">
        <v>81726</v>
      </c>
      <c r="V214" s="190">
        <v>33673.671199011122</v>
      </c>
      <c r="W214" s="196"/>
      <c r="X214" s="88">
        <v>0</v>
      </c>
      <c r="Y214" s="88">
        <f t="shared" si="55"/>
        <v>0</v>
      </c>
    </row>
    <row r="215" spans="2:27">
      <c r="B215" s="206">
        <v>4030</v>
      </c>
      <c r="C215" t="s">
        <v>242</v>
      </c>
      <c r="D215" s="190">
        <v>51279.188000000002</v>
      </c>
      <c r="E215" s="85">
        <f t="shared" si="49"/>
        <v>34860.087015635618</v>
      </c>
      <c r="F215" s="86">
        <f t="shared" si="42"/>
        <v>0.92492951905913923</v>
      </c>
      <c r="G215" s="187">
        <f t="shared" si="43"/>
        <v>1699.5779267776263</v>
      </c>
      <c r="H215" s="187">
        <f t="shared" si="44"/>
        <v>2500.0791302898883</v>
      </c>
      <c r="I215" s="187">
        <f t="shared" si="45"/>
        <v>0</v>
      </c>
      <c r="J215" s="87">
        <f t="shared" si="46"/>
        <v>0</v>
      </c>
      <c r="K215" s="187">
        <f t="shared" si="50"/>
        <v>-385.08707899506982</v>
      </c>
      <c r="L215" s="87">
        <f t="shared" si="47"/>
        <v>-566.46309320174771</v>
      </c>
      <c r="M215" s="88">
        <f t="shared" si="51"/>
        <v>1933.6160370881407</v>
      </c>
      <c r="N215" s="88">
        <f t="shared" si="52"/>
        <v>53212.804037088143</v>
      </c>
      <c r="O215" s="88">
        <f t="shared" si="53"/>
        <v>36174.577863418177</v>
      </c>
      <c r="P215" s="89">
        <f t="shared" si="48"/>
        <v>0.95980640812432849</v>
      </c>
      <c r="Q215" s="240">
        <v>107.98053254321826</v>
      </c>
      <c r="R215" s="89">
        <f t="shared" si="54"/>
        <v>5.1018405410944906E-2</v>
      </c>
      <c r="S215" s="89">
        <f t="shared" si="54"/>
        <v>3.0298124134998199E-2</v>
      </c>
      <c r="T215" s="91">
        <v>1471</v>
      </c>
      <c r="U215" s="190">
        <v>48790</v>
      </c>
      <c r="V215" s="190">
        <v>33834.951456310679</v>
      </c>
      <c r="W215" s="196"/>
      <c r="X215" s="88">
        <v>0</v>
      </c>
      <c r="Y215" s="88">
        <f t="shared" si="55"/>
        <v>0</v>
      </c>
    </row>
    <row r="216" spans="2:27">
      <c r="B216" s="206">
        <v>4032</v>
      </c>
      <c r="C216" t="s">
        <v>243</v>
      </c>
      <c r="D216" s="190">
        <v>44791.868000000002</v>
      </c>
      <c r="E216" s="85">
        <f t="shared" si="49"/>
        <v>35662.315286624209</v>
      </c>
      <c r="F216" s="86">
        <f t="shared" si="42"/>
        <v>0.94621473870096962</v>
      </c>
      <c r="G216" s="187">
        <f t="shared" si="43"/>
        <v>1218.2409641844715</v>
      </c>
      <c r="H216" s="187">
        <f t="shared" si="44"/>
        <v>1530.110651015696</v>
      </c>
      <c r="I216" s="187">
        <f t="shared" si="45"/>
        <v>0</v>
      </c>
      <c r="J216" s="87">
        <f t="shared" si="46"/>
        <v>0</v>
      </c>
      <c r="K216" s="187">
        <f t="shared" si="50"/>
        <v>-385.08707899506982</v>
      </c>
      <c r="L216" s="87">
        <f t="shared" si="47"/>
        <v>-483.66937121780768</v>
      </c>
      <c r="M216" s="88">
        <f t="shared" si="51"/>
        <v>1046.4412797978885</v>
      </c>
      <c r="N216" s="88">
        <f t="shared" si="52"/>
        <v>45838.30927979789</v>
      </c>
      <c r="O216" s="88">
        <f t="shared" si="53"/>
        <v>36495.469171813602</v>
      </c>
      <c r="P216" s="89">
        <f t="shared" si="48"/>
        <v>0.96832049598106029</v>
      </c>
      <c r="Q216" s="240">
        <v>-1344.7139747069332</v>
      </c>
      <c r="R216" s="89">
        <f t="shared" si="54"/>
        <v>0.18274848828919232</v>
      </c>
      <c r="S216" s="89">
        <f t="shared" si="54"/>
        <v>0.15261476884233399</v>
      </c>
      <c r="T216" s="91">
        <v>1256</v>
      </c>
      <c r="U216" s="190">
        <v>37871</v>
      </c>
      <c r="V216" s="190">
        <v>30940.359477124184</v>
      </c>
      <c r="W216" s="196"/>
      <c r="X216" s="88">
        <v>0</v>
      </c>
      <c r="Y216" s="88">
        <f t="shared" si="55"/>
        <v>0</v>
      </c>
    </row>
    <row r="217" spans="2:27">
      <c r="B217" s="206">
        <v>4034</v>
      </c>
      <c r="C217" t="s">
        <v>244</v>
      </c>
      <c r="D217" s="190">
        <v>96663.122000000003</v>
      </c>
      <c r="E217" s="85">
        <f t="shared" si="49"/>
        <v>43699.422242314649</v>
      </c>
      <c r="F217" s="86">
        <f t="shared" si="42"/>
        <v>1.1594602612327807</v>
      </c>
      <c r="G217" s="187">
        <f t="shared" si="43"/>
        <v>-3604.0232092297924</v>
      </c>
      <c r="H217" s="187">
        <f t="shared" si="44"/>
        <v>-7972.0993388163006</v>
      </c>
      <c r="I217" s="187">
        <f t="shared" si="45"/>
        <v>0</v>
      </c>
      <c r="J217" s="87">
        <f t="shared" si="46"/>
        <v>0</v>
      </c>
      <c r="K217" s="187">
        <f t="shared" si="50"/>
        <v>-385.08707899506982</v>
      </c>
      <c r="L217" s="87">
        <f t="shared" si="47"/>
        <v>-851.81261873709445</v>
      </c>
      <c r="M217" s="88">
        <f t="shared" si="51"/>
        <v>-8823.911957553395</v>
      </c>
      <c r="N217" s="88">
        <f t="shared" si="52"/>
        <v>87839.210042446604</v>
      </c>
      <c r="O217" s="88">
        <f t="shared" si="53"/>
        <v>39710.311954089782</v>
      </c>
      <c r="P217" s="89">
        <f t="shared" si="48"/>
        <v>1.0536187049937848</v>
      </c>
      <c r="Q217" s="240">
        <v>-1197.7721857338029</v>
      </c>
      <c r="R217" s="89">
        <f t="shared" si="54"/>
        <v>9.5035027301357169E-2</v>
      </c>
      <c r="S217" s="89">
        <f t="shared" si="54"/>
        <v>8.8104425862741156E-2</v>
      </c>
      <c r="T217" s="91">
        <v>2212</v>
      </c>
      <c r="U217" s="190">
        <v>88274</v>
      </c>
      <c r="V217" s="190">
        <v>40161.055505004544</v>
      </c>
      <c r="W217" s="196"/>
      <c r="X217" s="88">
        <v>0</v>
      </c>
      <c r="Y217" s="88">
        <f t="shared" si="55"/>
        <v>0</v>
      </c>
    </row>
    <row r="218" spans="2:27" ht="28.5" customHeight="1">
      <c r="B218" s="206">
        <v>4036</v>
      </c>
      <c r="C218" t="s">
        <v>245</v>
      </c>
      <c r="D218" s="190">
        <v>182372.98499999999</v>
      </c>
      <c r="E218" s="85">
        <f t="shared" si="49"/>
        <v>47357.305894572833</v>
      </c>
      <c r="F218" s="86">
        <f t="shared" si="42"/>
        <v>1.2565135062731607</v>
      </c>
      <c r="G218" s="187">
        <f t="shared" si="43"/>
        <v>-5798.7534005847028</v>
      </c>
      <c r="H218" s="187">
        <f t="shared" si="44"/>
        <v>-22330.99934565169</v>
      </c>
      <c r="I218" s="187">
        <f t="shared" si="45"/>
        <v>0</v>
      </c>
      <c r="J218" s="87">
        <f t="shared" si="46"/>
        <v>0</v>
      </c>
      <c r="K218" s="187">
        <f t="shared" si="50"/>
        <v>-385.08707899506982</v>
      </c>
      <c r="L218" s="87">
        <f t="shared" si="47"/>
        <v>-1482.9703412100139</v>
      </c>
      <c r="M218" s="88">
        <f t="shared" si="51"/>
        <v>-23813.969686861703</v>
      </c>
      <c r="N218" s="88">
        <f t="shared" si="52"/>
        <v>158559.01531313828</v>
      </c>
      <c r="O218" s="88">
        <f t="shared" si="53"/>
        <v>41173.465414993057</v>
      </c>
      <c r="P218" s="89">
        <f t="shared" si="48"/>
        <v>1.092440003009937</v>
      </c>
      <c r="Q218" s="240">
        <v>-2183.5821812209906</v>
      </c>
      <c r="R218" s="89">
        <f t="shared" si="54"/>
        <v>5.0396462450251325E-2</v>
      </c>
      <c r="S218" s="89">
        <f t="shared" si="54"/>
        <v>4.5214033785864208E-2</v>
      </c>
      <c r="T218" s="91">
        <v>3851</v>
      </c>
      <c r="U218" s="190">
        <v>173623</v>
      </c>
      <c r="V218" s="190">
        <v>45308.716075156575</v>
      </c>
      <c r="W218" s="196"/>
      <c r="X218" s="88">
        <v>0</v>
      </c>
      <c r="Y218" s="88">
        <f t="shared" si="55"/>
        <v>0</v>
      </c>
    </row>
    <row r="219" spans="2:27">
      <c r="B219" s="206">
        <v>4201</v>
      </c>
      <c r="C219" t="s">
        <v>246</v>
      </c>
      <c r="D219" s="190">
        <v>211243.92</v>
      </c>
      <c r="E219" s="85">
        <f t="shared" si="49"/>
        <v>30951.490109890114</v>
      </c>
      <c r="F219" s="86">
        <f t="shared" si="42"/>
        <v>0.82122419398046886</v>
      </c>
      <c r="G219" s="187">
        <f t="shared" si="43"/>
        <v>4044.7360702249284</v>
      </c>
      <c r="H219" s="187">
        <f t="shared" si="44"/>
        <v>27605.323679285135</v>
      </c>
      <c r="I219" s="187">
        <f t="shared" si="45"/>
        <v>1040.1842830219332</v>
      </c>
      <c r="J219" s="87">
        <f t="shared" si="46"/>
        <v>7099.2577316246934</v>
      </c>
      <c r="K219" s="187">
        <f t="shared" si="50"/>
        <v>655.09720402686344</v>
      </c>
      <c r="L219" s="87">
        <f t="shared" si="47"/>
        <v>4471.0384174833425</v>
      </c>
      <c r="M219" s="88">
        <f t="shared" si="51"/>
        <v>32076.362096768476</v>
      </c>
      <c r="N219" s="88">
        <f t="shared" si="52"/>
        <v>243320.2820967685</v>
      </c>
      <c r="O219" s="88">
        <f t="shared" si="53"/>
        <v>35651.323384141906</v>
      </c>
      <c r="P219" s="89">
        <f t="shared" si="48"/>
        <v>0.94592309470501701</v>
      </c>
      <c r="Q219" s="240">
        <v>2535.0733789323713</v>
      </c>
      <c r="R219" s="89">
        <f t="shared" si="54"/>
        <v>-8.4260628335656243E-3</v>
      </c>
      <c r="S219" s="89">
        <f t="shared" si="54"/>
        <v>-1.1186488446190069E-2</v>
      </c>
      <c r="T219" s="91">
        <v>6825</v>
      </c>
      <c r="U219" s="190">
        <v>213039</v>
      </c>
      <c r="V219" s="190">
        <v>31301.645606817514</v>
      </c>
      <c r="W219" s="196"/>
      <c r="X219" s="88">
        <v>0</v>
      </c>
      <c r="Y219" s="88">
        <f t="shared" si="55"/>
        <v>0</v>
      </c>
    </row>
    <row r="220" spans="2:27">
      <c r="B220" s="206">
        <v>4202</v>
      </c>
      <c r="C220" t="s">
        <v>247</v>
      </c>
      <c r="D220" s="190">
        <v>808123.19400000002</v>
      </c>
      <c r="E220" s="85">
        <f t="shared" si="49"/>
        <v>32365.060434939325</v>
      </c>
      <c r="F220" s="86">
        <f t="shared" si="42"/>
        <v>0.85872992138492465</v>
      </c>
      <c r="G220" s="187">
        <f t="shared" si="43"/>
        <v>3196.5938751954018</v>
      </c>
      <c r="H220" s="187">
        <f t="shared" si="44"/>
        <v>79815.752469753977</v>
      </c>
      <c r="I220" s="187">
        <f t="shared" si="45"/>
        <v>545.43466925470921</v>
      </c>
      <c r="J220" s="87">
        <f t="shared" si="46"/>
        <v>13618.958256620834</v>
      </c>
      <c r="K220" s="187">
        <f t="shared" si="50"/>
        <v>160.34759025963939</v>
      </c>
      <c r="L220" s="87">
        <f t="shared" si="47"/>
        <v>4003.7189811929356</v>
      </c>
      <c r="M220" s="88">
        <f t="shared" si="51"/>
        <v>83819.47145094692</v>
      </c>
      <c r="N220" s="88">
        <f t="shared" si="52"/>
        <v>891942.66545094689</v>
      </c>
      <c r="O220" s="88">
        <f t="shared" si="53"/>
        <v>35722.001900394367</v>
      </c>
      <c r="P220" s="89">
        <f t="shared" si="48"/>
        <v>0.94779838107523984</v>
      </c>
      <c r="Q220" s="240">
        <v>14253.482869848041</v>
      </c>
      <c r="R220" s="89">
        <f t="shared" si="54"/>
        <v>8.4059767123655219E-2</v>
      </c>
      <c r="S220" s="89">
        <f t="shared" si="54"/>
        <v>6.747476848369223E-2</v>
      </c>
      <c r="T220" s="91">
        <v>24969</v>
      </c>
      <c r="U220" s="190">
        <v>745460</v>
      </c>
      <c r="V220" s="190">
        <v>30319.274413307845</v>
      </c>
      <c r="W220" s="196"/>
      <c r="X220" s="88">
        <v>0</v>
      </c>
      <c r="Y220" s="88">
        <f t="shared" si="55"/>
        <v>0</v>
      </c>
    </row>
    <row r="221" spans="2:27">
      <c r="B221" s="206">
        <v>4203</v>
      </c>
      <c r="C221" t="s">
        <v>248</v>
      </c>
      <c r="D221" s="190">
        <v>1482205.8130000001</v>
      </c>
      <c r="E221" s="85">
        <f t="shared" si="49"/>
        <v>31975.101132563912</v>
      </c>
      <c r="F221" s="86">
        <f t="shared" si="42"/>
        <v>0.84838327853698936</v>
      </c>
      <c r="G221" s="187">
        <f t="shared" si="43"/>
        <v>3430.5694566206498</v>
      </c>
      <c r="H221" s="187">
        <f t="shared" si="44"/>
        <v>159024.0471616502</v>
      </c>
      <c r="I221" s="187">
        <f t="shared" si="45"/>
        <v>681.92042508610393</v>
      </c>
      <c r="J221" s="87">
        <f t="shared" si="46"/>
        <v>31610.421304866348</v>
      </c>
      <c r="K221" s="187">
        <f t="shared" si="50"/>
        <v>296.83334609103412</v>
      </c>
      <c r="L221" s="87">
        <f t="shared" si="47"/>
        <v>13759.709758049887</v>
      </c>
      <c r="M221" s="88">
        <f t="shared" si="51"/>
        <v>172783.7569197001</v>
      </c>
      <c r="N221" s="88">
        <f t="shared" si="52"/>
        <v>1654989.5699197003</v>
      </c>
      <c r="O221" s="88">
        <f t="shared" si="53"/>
        <v>35702.503935275592</v>
      </c>
      <c r="P221" s="89">
        <f t="shared" si="48"/>
        <v>0.94728104893284293</v>
      </c>
      <c r="Q221" s="240">
        <v>3572.6633979355975</v>
      </c>
      <c r="R221" s="89">
        <f t="shared" si="54"/>
        <v>5.0521369683980202E-2</v>
      </c>
      <c r="S221" s="89">
        <f t="shared" si="54"/>
        <v>4.0005957850664194E-2</v>
      </c>
      <c r="T221" s="91">
        <v>46355</v>
      </c>
      <c r="U221" s="190">
        <v>1410924</v>
      </c>
      <c r="V221" s="190">
        <v>30745.113420932208</v>
      </c>
      <c r="W221" s="196"/>
      <c r="X221" s="88">
        <v>0</v>
      </c>
      <c r="Y221" s="88">
        <f t="shared" si="55"/>
        <v>0</v>
      </c>
      <c r="Z221" s="1"/>
      <c r="AA221" s="1"/>
    </row>
    <row r="222" spans="2:27">
      <c r="B222" s="206">
        <v>4204</v>
      </c>
      <c r="C222" t="s">
        <v>249</v>
      </c>
      <c r="D222" s="190">
        <v>3781848.7689999999</v>
      </c>
      <c r="E222" s="85">
        <f t="shared" si="49"/>
        <v>32327.361983485203</v>
      </c>
      <c r="F222" s="86">
        <f t="shared" si="42"/>
        <v>0.85772968261451943</v>
      </c>
      <c r="G222" s="187">
        <f t="shared" si="43"/>
        <v>3219.2129460678748</v>
      </c>
      <c r="H222" s="187">
        <f t="shared" si="44"/>
        <v>376602.8457086964</v>
      </c>
      <c r="I222" s="187">
        <f t="shared" si="45"/>
        <v>558.62912726365187</v>
      </c>
      <c r="J222" s="87">
        <f t="shared" si="46"/>
        <v>65351.787082065573</v>
      </c>
      <c r="K222" s="187">
        <f t="shared" si="50"/>
        <v>173.54204826858205</v>
      </c>
      <c r="L222" s="87">
        <f t="shared" si="47"/>
        <v>20301.990058748339</v>
      </c>
      <c r="M222" s="88">
        <f t="shared" si="51"/>
        <v>396904.83576744475</v>
      </c>
      <c r="N222" s="88">
        <f t="shared" si="52"/>
        <v>4178753.6047674445</v>
      </c>
      <c r="O222" s="88">
        <f t="shared" si="53"/>
        <v>35720.116977821664</v>
      </c>
      <c r="P222" s="89">
        <f t="shared" si="48"/>
        <v>0.94774836913671967</v>
      </c>
      <c r="Q222" s="240">
        <v>76677.667604781571</v>
      </c>
      <c r="R222" s="89">
        <f t="shared" si="54"/>
        <v>2.2763971684910074E-2</v>
      </c>
      <c r="S222" s="89">
        <f t="shared" si="54"/>
        <v>1.0375681223850519E-2</v>
      </c>
      <c r="T222" s="91">
        <v>116986</v>
      </c>
      <c r="U222" s="190">
        <v>3697675</v>
      </c>
      <c r="V222" s="190">
        <v>31995.388036584205</v>
      </c>
      <c r="W222" s="196"/>
      <c r="X222" s="88">
        <v>0</v>
      </c>
      <c r="Y222" s="88">
        <f t="shared" si="55"/>
        <v>0</v>
      </c>
      <c r="Z222" s="1"/>
      <c r="AA222" s="1"/>
    </row>
    <row r="223" spans="2:27">
      <c r="B223" s="206">
        <v>4205</v>
      </c>
      <c r="C223" t="s">
        <v>250</v>
      </c>
      <c r="D223" s="190">
        <v>721770.95499999996</v>
      </c>
      <c r="E223" s="85">
        <f t="shared" si="49"/>
        <v>30467.32608695652</v>
      </c>
      <c r="F223" s="86">
        <f t="shared" si="42"/>
        <v>0.80837805287138753</v>
      </c>
      <c r="G223" s="187">
        <f t="shared" si="43"/>
        <v>4335.2344839850848</v>
      </c>
      <c r="H223" s="187">
        <f t="shared" si="44"/>
        <v>102701.70492560665</v>
      </c>
      <c r="I223" s="187">
        <f t="shared" si="45"/>
        <v>1209.641691048691</v>
      </c>
      <c r="J223" s="87">
        <f t="shared" si="46"/>
        <v>28656.41166094349</v>
      </c>
      <c r="K223" s="187">
        <f t="shared" si="50"/>
        <v>824.55461205362121</v>
      </c>
      <c r="L223" s="87">
        <f t="shared" si="47"/>
        <v>19533.698759550287</v>
      </c>
      <c r="M223" s="88">
        <f t="shared" si="51"/>
        <v>122235.40368515694</v>
      </c>
      <c r="N223" s="88">
        <f t="shared" si="52"/>
        <v>844006.35868515691</v>
      </c>
      <c r="O223" s="88">
        <f t="shared" si="53"/>
        <v>35627.115182995229</v>
      </c>
      <c r="P223" s="89">
        <f t="shared" si="48"/>
        <v>0.94528078764956303</v>
      </c>
      <c r="Q223" s="240">
        <v>10907.661483283329</v>
      </c>
      <c r="R223" s="89">
        <f t="shared" si="54"/>
        <v>4.4518956365193978E-2</v>
      </c>
      <c r="S223" s="89">
        <f t="shared" si="54"/>
        <v>3.5215727163292125E-2</v>
      </c>
      <c r="T223" s="91">
        <v>23690</v>
      </c>
      <c r="U223" s="190">
        <v>691008</v>
      </c>
      <c r="V223" s="190">
        <v>29430.895694024446</v>
      </c>
      <c r="W223" s="196"/>
      <c r="X223" s="88">
        <v>0</v>
      </c>
      <c r="Y223" s="88">
        <f t="shared" si="55"/>
        <v>0</v>
      </c>
    </row>
    <row r="224" spans="2:27">
      <c r="B224" s="206">
        <v>4206</v>
      </c>
      <c r="C224" t="s">
        <v>251</v>
      </c>
      <c r="D224" s="190">
        <v>309351.19500000001</v>
      </c>
      <c r="E224" s="85">
        <f t="shared" si="49"/>
        <v>31323.531287970836</v>
      </c>
      <c r="F224" s="86">
        <f t="shared" si="42"/>
        <v>0.8310954220057476</v>
      </c>
      <c r="G224" s="187">
        <f t="shared" si="43"/>
        <v>3821.511363376495</v>
      </c>
      <c r="H224" s="187">
        <f t="shared" si="44"/>
        <v>37741.246224706265</v>
      </c>
      <c r="I224" s="187">
        <f t="shared" si="45"/>
        <v>909.96987069368038</v>
      </c>
      <c r="J224" s="87">
        <f t="shared" si="46"/>
        <v>8986.8624429707888</v>
      </c>
      <c r="K224" s="187">
        <f t="shared" si="50"/>
        <v>524.88279169861062</v>
      </c>
      <c r="L224" s="87">
        <f t="shared" si="47"/>
        <v>5183.7424508154782</v>
      </c>
      <c r="M224" s="88">
        <f t="shared" si="51"/>
        <v>42924.988675521745</v>
      </c>
      <c r="N224" s="88">
        <f t="shared" si="52"/>
        <v>352276.18367552175</v>
      </c>
      <c r="O224" s="88">
        <f t="shared" si="53"/>
        <v>35669.925443045948</v>
      </c>
      <c r="P224" s="89">
        <f t="shared" si="48"/>
        <v>0.94641665610628112</v>
      </c>
      <c r="Q224" s="240">
        <v>-2038.9422735624394</v>
      </c>
      <c r="R224" s="89">
        <f t="shared" si="54"/>
        <v>2.1611769212732886E-2</v>
      </c>
      <c r="S224" s="89">
        <f t="shared" si="54"/>
        <v>1.995666711599282E-2</v>
      </c>
      <c r="T224" s="91">
        <v>9876</v>
      </c>
      <c r="U224" s="190">
        <v>302807</v>
      </c>
      <c r="V224" s="190">
        <v>30710.649087221096</v>
      </c>
      <c r="W224" s="196"/>
      <c r="X224" s="88">
        <v>0</v>
      </c>
      <c r="Y224" s="88">
        <f t="shared" si="55"/>
        <v>0</v>
      </c>
    </row>
    <row r="225" spans="2:27">
      <c r="B225" s="206">
        <v>4207</v>
      </c>
      <c r="C225" t="s">
        <v>252</v>
      </c>
      <c r="D225" s="190">
        <v>301966.40600000002</v>
      </c>
      <c r="E225" s="85">
        <f t="shared" si="49"/>
        <v>32542.990192908717</v>
      </c>
      <c r="F225" s="86">
        <f t="shared" si="42"/>
        <v>0.86345086443337782</v>
      </c>
      <c r="G225" s="187">
        <f t="shared" si="43"/>
        <v>3089.8360204137666</v>
      </c>
      <c r="H225" s="187">
        <f t="shared" si="44"/>
        <v>28670.58843341934</v>
      </c>
      <c r="I225" s="187">
        <f t="shared" si="45"/>
        <v>483.15925396542201</v>
      </c>
      <c r="J225" s="87">
        <f t="shared" si="46"/>
        <v>4483.2347175451505</v>
      </c>
      <c r="K225" s="187">
        <f t="shared" si="50"/>
        <v>98.072174970352194</v>
      </c>
      <c r="L225" s="87">
        <f t="shared" si="47"/>
        <v>910.011711549898</v>
      </c>
      <c r="M225" s="88">
        <f t="shared" si="51"/>
        <v>29580.600144969238</v>
      </c>
      <c r="N225" s="88">
        <f t="shared" si="52"/>
        <v>331547.00614496926</v>
      </c>
      <c r="O225" s="88">
        <f t="shared" si="53"/>
        <v>35730.898388292844</v>
      </c>
      <c r="P225" s="89">
        <f t="shared" si="48"/>
        <v>0.9480344282276626</v>
      </c>
      <c r="Q225" s="240">
        <v>-723.69830095036741</v>
      </c>
      <c r="R225" s="89">
        <f t="shared" si="54"/>
        <v>7.7647063441930911E-2</v>
      </c>
      <c r="S225" s="89">
        <f t="shared" si="54"/>
        <v>7.0330352050957501E-2</v>
      </c>
      <c r="T225" s="91">
        <v>9279</v>
      </c>
      <c r="U225" s="190">
        <v>280209</v>
      </c>
      <c r="V225" s="190">
        <v>30404.622395833332</v>
      </c>
      <c r="W225" s="196"/>
      <c r="X225" s="88">
        <v>0</v>
      </c>
      <c r="Y225" s="88">
        <f t="shared" si="55"/>
        <v>0</v>
      </c>
    </row>
    <row r="226" spans="2:27">
      <c r="B226" s="206">
        <v>4211</v>
      </c>
      <c r="C226" t="s">
        <v>253</v>
      </c>
      <c r="D226" s="190">
        <v>65266.434000000001</v>
      </c>
      <c r="E226" s="85">
        <f t="shared" si="49"/>
        <v>26704.760229132571</v>
      </c>
      <c r="F226" s="86">
        <f t="shared" si="42"/>
        <v>0.70854731441842478</v>
      </c>
      <c r="G226" s="187">
        <f t="shared" si="43"/>
        <v>6592.7739986794541</v>
      </c>
      <c r="H226" s="187">
        <f t="shared" si="44"/>
        <v>16112.739652772585</v>
      </c>
      <c r="I226" s="187">
        <f t="shared" si="45"/>
        <v>2526.539741287073</v>
      </c>
      <c r="J226" s="87">
        <f t="shared" si="46"/>
        <v>6174.8631277056065</v>
      </c>
      <c r="K226" s="187">
        <f t="shared" si="50"/>
        <v>2141.452662292003</v>
      </c>
      <c r="L226" s="87">
        <f t="shared" si="47"/>
        <v>5233.7103066416548</v>
      </c>
      <c r="M226" s="88">
        <f t="shared" si="51"/>
        <v>21346.44995941424</v>
      </c>
      <c r="N226" s="88">
        <f t="shared" si="52"/>
        <v>86612.883959414234</v>
      </c>
      <c r="O226" s="88">
        <f t="shared" si="53"/>
        <v>35438.986890104024</v>
      </c>
      <c r="P226" s="89">
        <f t="shared" si="48"/>
        <v>0.9402892507269146</v>
      </c>
      <c r="Q226" s="240">
        <v>773.04369578911792</v>
      </c>
      <c r="R226" s="89">
        <f t="shared" si="54"/>
        <v>8.7792029867164473E-2</v>
      </c>
      <c r="S226" s="89">
        <f t="shared" si="54"/>
        <v>7.7555034496074177E-2</v>
      </c>
      <c r="T226" s="91">
        <v>2444</v>
      </c>
      <c r="U226" s="190">
        <v>59999</v>
      </c>
      <c r="V226" s="190">
        <v>24782.734407269723</v>
      </c>
      <c r="W226" s="196"/>
      <c r="X226" s="88">
        <v>0</v>
      </c>
      <c r="Y226" s="88">
        <f t="shared" si="55"/>
        <v>0</v>
      </c>
    </row>
    <row r="227" spans="2:27">
      <c r="B227" s="206">
        <v>4212</v>
      </c>
      <c r="C227" t="s">
        <v>254</v>
      </c>
      <c r="D227" s="190">
        <v>57267.546000000002</v>
      </c>
      <c r="E227" s="85">
        <f t="shared" si="49"/>
        <v>25250.240740740745</v>
      </c>
      <c r="F227" s="86">
        <f t="shared" si="42"/>
        <v>0.66995509833310685</v>
      </c>
      <c r="G227" s="187">
        <f t="shared" si="43"/>
        <v>7465.4856917145498</v>
      </c>
      <c r="H227" s="187">
        <f t="shared" si="44"/>
        <v>16931.7215488086</v>
      </c>
      <c r="I227" s="187">
        <f t="shared" si="45"/>
        <v>3035.6215622242125</v>
      </c>
      <c r="J227" s="87">
        <f t="shared" si="46"/>
        <v>6884.7897031245138</v>
      </c>
      <c r="K227" s="187">
        <f t="shared" si="50"/>
        <v>2650.5344832291426</v>
      </c>
      <c r="L227" s="87">
        <f t="shared" si="47"/>
        <v>6011.4122079636954</v>
      </c>
      <c r="M227" s="88">
        <f t="shared" si="51"/>
        <v>22943.133756772295</v>
      </c>
      <c r="N227" s="88">
        <f t="shared" si="52"/>
        <v>80210.679756772297</v>
      </c>
      <c r="O227" s="88">
        <f t="shared" si="53"/>
        <v>35366.260915684434</v>
      </c>
      <c r="P227" s="89">
        <f t="shared" si="48"/>
        <v>0.93835963992264881</v>
      </c>
      <c r="Q227" s="240">
        <v>3177.7337176144501</v>
      </c>
      <c r="R227" s="89">
        <f t="shared" si="54"/>
        <v>3.6047869742198139E-2</v>
      </c>
      <c r="S227" s="89">
        <f t="shared" si="54"/>
        <v>-2.1053534013434436E-2</v>
      </c>
      <c r="T227" s="91">
        <v>2268</v>
      </c>
      <c r="U227" s="190">
        <v>55275</v>
      </c>
      <c r="V227" s="190">
        <v>25793.280447970137</v>
      </c>
      <c r="W227" s="196"/>
      <c r="X227" s="88">
        <v>0</v>
      </c>
      <c r="Y227" s="88">
        <f t="shared" si="55"/>
        <v>0</v>
      </c>
    </row>
    <row r="228" spans="2:27">
      <c r="B228" s="206">
        <v>4213</v>
      </c>
      <c r="C228" t="s">
        <v>255</v>
      </c>
      <c r="D228" s="190">
        <v>193324.86799999999</v>
      </c>
      <c r="E228" s="85">
        <f t="shared" si="49"/>
        <v>30574.864463071324</v>
      </c>
      <c r="F228" s="86">
        <f t="shared" si="42"/>
        <v>0.81123132797812081</v>
      </c>
      <c r="G228" s="187">
        <f t="shared" si="43"/>
        <v>4270.711458316202</v>
      </c>
      <c r="H228" s="187">
        <f t="shared" si="44"/>
        <v>27003.708550933345</v>
      </c>
      <c r="I228" s="187">
        <f t="shared" si="45"/>
        <v>1172.0032594085096</v>
      </c>
      <c r="J228" s="87">
        <f t="shared" si="46"/>
        <v>7410.5766092400063</v>
      </c>
      <c r="K228" s="187">
        <f t="shared" si="50"/>
        <v>786.91618041343986</v>
      </c>
      <c r="L228" s="87">
        <f t="shared" si="47"/>
        <v>4975.6710087541796</v>
      </c>
      <c r="M228" s="88">
        <f t="shared" si="51"/>
        <v>31979.379559687524</v>
      </c>
      <c r="N228" s="88">
        <f t="shared" si="52"/>
        <v>225304.2475596875</v>
      </c>
      <c r="O228" s="88">
        <f t="shared" si="53"/>
        <v>35632.492101800963</v>
      </c>
      <c r="P228" s="89">
        <f t="shared" si="48"/>
        <v>0.94542345140489947</v>
      </c>
      <c r="Q228" s="240">
        <v>2174.5370576615096</v>
      </c>
      <c r="R228" s="89">
        <f t="shared" si="54"/>
        <v>0.10089499849094846</v>
      </c>
      <c r="S228" s="89">
        <f t="shared" si="54"/>
        <v>7.6693764141708851E-2</v>
      </c>
      <c r="T228" s="91">
        <v>6323</v>
      </c>
      <c r="U228" s="190">
        <v>175607</v>
      </c>
      <c r="V228" s="190">
        <v>28396.992238033636</v>
      </c>
      <c r="W228" s="196"/>
      <c r="X228" s="88">
        <v>0</v>
      </c>
      <c r="Y228" s="88">
        <f t="shared" si="55"/>
        <v>0</v>
      </c>
    </row>
    <row r="229" spans="2:27">
      <c r="B229" s="206">
        <v>4214</v>
      </c>
      <c r="C229" t="s">
        <v>256</v>
      </c>
      <c r="D229" s="190">
        <v>181366.492</v>
      </c>
      <c r="E229" s="85">
        <f t="shared" si="49"/>
        <v>29083.786401539448</v>
      </c>
      <c r="F229" s="86">
        <f t="shared" si="42"/>
        <v>0.7716691170830724</v>
      </c>
      <c r="G229" s="187">
        <f t="shared" si="43"/>
        <v>5165.3582952353281</v>
      </c>
      <c r="H229" s="187">
        <f t="shared" si="44"/>
        <v>32211.174329087506</v>
      </c>
      <c r="I229" s="187">
        <f t="shared" si="45"/>
        <v>1693.8805809446662</v>
      </c>
      <c r="J229" s="87">
        <f t="shared" si="46"/>
        <v>10563.039302770938</v>
      </c>
      <c r="K229" s="187">
        <f t="shared" si="50"/>
        <v>1308.7935019495965</v>
      </c>
      <c r="L229" s="87">
        <f t="shared" si="47"/>
        <v>8161.6362781576836</v>
      </c>
      <c r="M229" s="88">
        <f t="shared" si="51"/>
        <v>40372.810607245192</v>
      </c>
      <c r="N229" s="88">
        <f t="shared" si="52"/>
        <v>221739.30260724519</v>
      </c>
      <c r="O229" s="88">
        <f t="shared" si="53"/>
        <v>35557.938198724369</v>
      </c>
      <c r="P229" s="89">
        <f t="shared" si="48"/>
        <v>0.94344534086014709</v>
      </c>
      <c r="Q229" s="240">
        <v>3058.350471006961</v>
      </c>
      <c r="R229" s="89">
        <f t="shared" si="54"/>
        <v>8.4377605318856339E-2</v>
      </c>
      <c r="S229" s="89">
        <f t="shared" si="54"/>
        <v>7.3596429640574043E-2</v>
      </c>
      <c r="T229" s="91">
        <v>6236</v>
      </c>
      <c r="U229" s="190">
        <v>167254</v>
      </c>
      <c r="V229" s="190">
        <v>27090.055069646904</v>
      </c>
      <c r="W229" s="196"/>
      <c r="X229" s="88">
        <v>0</v>
      </c>
      <c r="Y229" s="88">
        <f t="shared" si="55"/>
        <v>0</v>
      </c>
    </row>
    <row r="230" spans="2:27">
      <c r="B230" s="206">
        <v>4215</v>
      </c>
      <c r="C230" t="s">
        <v>257</v>
      </c>
      <c r="D230" s="190">
        <v>391390.81</v>
      </c>
      <c r="E230" s="85">
        <f t="shared" si="49"/>
        <v>33966.051375509851</v>
      </c>
      <c r="F230" s="86">
        <f t="shared" si="42"/>
        <v>0.90120840917572553</v>
      </c>
      <c r="G230" s="187">
        <f t="shared" si="43"/>
        <v>2235.9993108530862</v>
      </c>
      <c r="H230" s="187">
        <f t="shared" si="44"/>
        <v>25765.420058960113</v>
      </c>
      <c r="I230" s="187">
        <f t="shared" si="45"/>
        <v>0</v>
      </c>
      <c r="J230" s="87">
        <f t="shared" si="46"/>
        <v>0</v>
      </c>
      <c r="K230" s="187">
        <f t="shared" si="50"/>
        <v>-385.08707899506982</v>
      </c>
      <c r="L230" s="87">
        <f t="shared" si="47"/>
        <v>-4437.3584112601893</v>
      </c>
      <c r="M230" s="88">
        <f t="shared" si="51"/>
        <v>21328.061647699924</v>
      </c>
      <c r="N230" s="88">
        <f t="shared" si="52"/>
        <v>412718.87164769991</v>
      </c>
      <c r="O230" s="88">
        <f t="shared" si="53"/>
        <v>35816.96360736787</v>
      </c>
      <c r="P230" s="89">
        <f t="shared" si="48"/>
        <v>0.95031796417096304</v>
      </c>
      <c r="Q230" s="240">
        <v>5109.1943720567015</v>
      </c>
      <c r="R230" s="89">
        <f t="shared" si="54"/>
        <v>1.5938101379846805E-3</v>
      </c>
      <c r="S230" s="89">
        <f t="shared" si="54"/>
        <v>-7.4460020857721933E-3</v>
      </c>
      <c r="T230" s="91">
        <v>11523</v>
      </c>
      <c r="U230" s="190">
        <v>390768</v>
      </c>
      <c r="V230" s="190">
        <v>34220.859970225065</v>
      </c>
      <c r="W230" s="196"/>
      <c r="X230" s="88">
        <v>0</v>
      </c>
      <c r="Y230" s="88">
        <f t="shared" si="55"/>
        <v>0</v>
      </c>
    </row>
    <row r="231" spans="2:27">
      <c r="B231" s="206">
        <v>4216</v>
      </c>
      <c r="C231" t="s">
        <v>258</v>
      </c>
      <c r="D231" s="190">
        <v>144464.09700000001</v>
      </c>
      <c r="E231" s="85">
        <f t="shared" si="49"/>
        <v>26362.061496350369</v>
      </c>
      <c r="F231" s="86">
        <f t="shared" si="42"/>
        <v>0.69945461840902445</v>
      </c>
      <c r="G231" s="187">
        <f t="shared" si="43"/>
        <v>6798.3932383487754</v>
      </c>
      <c r="H231" s="187">
        <f t="shared" si="44"/>
        <v>37255.194946151285</v>
      </c>
      <c r="I231" s="187">
        <f t="shared" si="45"/>
        <v>2646.4842977608441</v>
      </c>
      <c r="J231" s="87">
        <f t="shared" si="46"/>
        <v>14502.733951729426</v>
      </c>
      <c r="K231" s="187">
        <f t="shared" si="50"/>
        <v>2261.3972187657741</v>
      </c>
      <c r="L231" s="87">
        <f t="shared" si="47"/>
        <v>12392.456758836443</v>
      </c>
      <c r="M231" s="88">
        <f t="shared" si="51"/>
        <v>49647.651704987729</v>
      </c>
      <c r="N231" s="88">
        <f t="shared" si="52"/>
        <v>194111.74870498775</v>
      </c>
      <c r="O231" s="88">
        <f t="shared" si="53"/>
        <v>35421.851953464917</v>
      </c>
      <c r="P231" s="89">
        <f t="shared" si="48"/>
        <v>0.93983461592644468</v>
      </c>
      <c r="Q231" s="240">
        <v>6525.625681802092</v>
      </c>
      <c r="R231" s="89">
        <f t="shared" si="54"/>
        <v>3.2210816256537829E-2</v>
      </c>
      <c r="S231" s="89">
        <f t="shared" si="54"/>
        <v>1.5258448836266321E-2</v>
      </c>
      <c r="T231" s="91">
        <v>5480</v>
      </c>
      <c r="U231" s="190">
        <v>139956</v>
      </c>
      <c r="V231" s="190">
        <v>25965.862708719851</v>
      </c>
      <c r="W231" s="196"/>
      <c r="X231" s="88">
        <v>0</v>
      </c>
      <c r="Y231" s="88">
        <f t="shared" si="55"/>
        <v>0</v>
      </c>
    </row>
    <row r="232" spans="2:27">
      <c r="B232" s="206">
        <v>4217</v>
      </c>
      <c r="C232" t="s">
        <v>259</v>
      </c>
      <c r="D232" s="190">
        <v>53105.822999999997</v>
      </c>
      <c r="E232" s="85">
        <f t="shared" si="49"/>
        <v>29470.49001109878</v>
      </c>
      <c r="F232" s="86">
        <f t="shared" si="42"/>
        <v>0.78192937786348071</v>
      </c>
      <c r="G232" s="187">
        <f t="shared" si="43"/>
        <v>4933.3361294997285</v>
      </c>
      <c r="H232" s="187">
        <f t="shared" si="44"/>
        <v>8889.8717053585115</v>
      </c>
      <c r="I232" s="187">
        <f t="shared" si="45"/>
        <v>1558.5343175989001</v>
      </c>
      <c r="J232" s="87">
        <f t="shared" si="46"/>
        <v>2808.4788403132179</v>
      </c>
      <c r="K232" s="187">
        <f t="shared" si="50"/>
        <v>1173.4472386038303</v>
      </c>
      <c r="L232" s="87">
        <f t="shared" si="47"/>
        <v>2114.5519239641021</v>
      </c>
      <c r="M232" s="88">
        <f t="shared" si="51"/>
        <v>11004.423629322613</v>
      </c>
      <c r="N232" s="88">
        <f t="shared" si="52"/>
        <v>64110.24662932261</v>
      </c>
      <c r="O232" s="88">
        <f t="shared" si="53"/>
        <v>35577.273379202335</v>
      </c>
      <c r="P232" s="89">
        <f t="shared" si="48"/>
        <v>0.94395835389916749</v>
      </c>
      <c r="Q232" s="240">
        <v>1906.0523339247065</v>
      </c>
      <c r="R232" s="89">
        <f t="shared" si="54"/>
        <v>-5.5342280804738839E-2</v>
      </c>
      <c r="S232" s="89">
        <f t="shared" si="54"/>
        <v>-6.3729918711022904E-2</v>
      </c>
      <c r="T232" s="91">
        <v>1802</v>
      </c>
      <c r="U232" s="190">
        <v>56217</v>
      </c>
      <c r="V232" s="190">
        <v>31476.483762597982</v>
      </c>
      <c r="W232" s="196"/>
      <c r="X232" s="88">
        <v>0</v>
      </c>
      <c r="Y232" s="88">
        <f t="shared" si="55"/>
        <v>0</v>
      </c>
    </row>
    <row r="233" spans="2:27">
      <c r="B233" s="206">
        <v>4218</v>
      </c>
      <c r="C233" t="s">
        <v>260</v>
      </c>
      <c r="D233" s="190">
        <v>38147.197</v>
      </c>
      <c r="E233" s="85">
        <f t="shared" si="49"/>
        <v>27642.896376811597</v>
      </c>
      <c r="F233" s="86">
        <f t="shared" si="42"/>
        <v>0.73343852640810125</v>
      </c>
      <c r="G233" s="187">
        <f t="shared" si="43"/>
        <v>6029.8923100720385</v>
      </c>
      <c r="H233" s="187">
        <f t="shared" si="44"/>
        <v>8321.2513878994123</v>
      </c>
      <c r="I233" s="187">
        <f t="shared" si="45"/>
        <v>2198.192089599414</v>
      </c>
      <c r="J233" s="87">
        <f t="shared" si="46"/>
        <v>3033.505083647191</v>
      </c>
      <c r="K233" s="187">
        <f t="shared" si="50"/>
        <v>1813.1050106043442</v>
      </c>
      <c r="L233" s="87">
        <f t="shared" si="47"/>
        <v>2502.0849146339951</v>
      </c>
      <c r="M233" s="88">
        <f t="shared" si="51"/>
        <v>10823.336302533407</v>
      </c>
      <c r="N233" s="88">
        <f t="shared" si="52"/>
        <v>48970.533302533411</v>
      </c>
      <c r="O233" s="88">
        <f t="shared" si="53"/>
        <v>35485.893697487983</v>
      </c>
      <c r="P233" s="89">
        <f t="shared" si="48"/>
        <v>0.94153381132639868</v>
      </c>
      <c r="Q233" s="240">
        <v>1556.6011072786314</v>
      </c>
      <c r="R233" s="89">
        <f t="shared" si="54"/>
        <v>8.4898384619759973E-2</v>
      </c>
      <c r="S233" s="89">
        <f t="shared" si="54"/>
        <v>5.659668762967951E-2</v>
      </c>
      <c r="T233" s="91">
        <v>1380</v>
      </c>
      <c r="U233" s="190">
        <v>35162</v>
      </c>
      <c r="V233" s="190">
        <v>26162.202380952378</v>
      </c>
      <c r="W233" s="196"/>
      <c r="X233" s="88">
        <v>0</v>
      </c>
      <c r="Y233" s="88">
        <f t="shared" si="55"/>
        <v>0</v>
      </c>
    </row>
    <row r="234" spans="2:27">
      <c r="B234" s="206">
        <v>4219</v>
      </c>
      <c r="C234" t="s">
        <v>261</v>
      </c>
      <c r="D234" s="190">
        <v>106921.524</v>
      </c>
      <c r="E234" s="85">
        <f t="shared" si="49"/>
        <v>26952.741114192086</v>
      </c>
      <c r="F234" s="86">
        <f t="shared" si="42"/>
        <v>0.7151268975574766</v>
      </c>
      <c r="G234" s="187">
        <f t="shared" si="43"/>
        <v>6443.9854676437453</v>
      </c>
      <c r="H234" s="187">
        <f t="shared" si="44"/>
        <v>25563.290350142735</v>
      </c>
      <c r="I234" s="187">
        <f t="shared" si="45"/>
        <v>2439.7464315162429</v>
      </c>
      <c r="J234" s="87">
        <f t="shared" si="46"/>
        <v>9678.4740938249361</v>
      </c>
      <c r="K234" s="187">
        <f t="shared" si="50"/>
        <v>2054.6593525211729</v>
      </c>
      <c r="L234" s="87">
        <f t="shared" si="47"/>
        <v>8150.8336514514931</v>
      </c>
      <c r="M234" s="88">
        <f t="shared" si="51"/>
        <v>33714.124001594231</v>
      </c>
      <c r="N234" s="88">
        <f t="shared" si="52"/>
        <v>140635.64800159424</v>
      </c>
      <c r="O234" s="88">
        <f t="shared" si="53"/>
        <v>35451.385934357007</v>
      </c>
      <c r="P234" s="89">
        <f t="shared" si="48"/>
        <v>0.94061822988386745</v>
      </c>
      <c r="Q234" s="240">
        <v>4547.2817259596668</v>
      </c>
      <c r="R234" s="89">
        <f t="shared" si="54"/>
        <v>4.723380248582263E-2</v>
      </c>
      <c r="S234" s="89">
        <f t="shared" si="54"/>
        <v>3.0602663197542693E-2</v>
      </c>
      <c r="T234" s="91">
        <v>3967</v>
      </c>
      <c r="U234" s="190">
        <v>102099</v>
      </c>
      <c r="V234" s="190">
        <v>26152.407786885244</v>
      </c>
      <c r="W234" s="196"/>
      <c r="X234" s="88">
        <v>0</v>
      </c>
      <c r="Y234" s="88">
        <f t="shared" si="55"/>
        <v>0</v>
      </c>
    </row>
    <row r="235" spans="2:27">
      <c r="B235" s="206">
        <v>4220</v>
      </c>
      <c r="C235" t="s">
        <v>262</v>
      </c>
      <c r="D235" s="190">
        <v>38196.362000000001</v>
      </c>
      <c r="E235" s="85">
        <f t="shared" si="49"/>
        <v>32369.798305084751</v>
      </c>
      <c r="F235" s="86">
        <f t="shared" si="42"/>
        <v>0.85885562950358219</v>
      </c>
      <c r="G235" s="187">
        <f t="shared" si="43"/>
        <v>3193.7511531081464</v>
      </c>
      <c r="H235" s="187">
        <f t="shared" si="44"/>
        <v>3768.626360667613</v>
      </c>
      <c r="I235" s="187">
        <f t="shared" si="45"/>
        <v>543.77641470381036</v>
      </c>
      <c r="J235" s="87">
        <f t="shared" si="46"/>
        <v>641.65616935049627</v>
      </c>
      <c r="K235" s="187">
        <f t="shared" si="50"/>
        <v>158.68933570874054</v>
      </c>
      <c r="L235" s="87">
        <f t="shared" si="47"/>
        <v>187.25341613631383</v>
      </c>
      <c r="M235" s="88">
        <f t="shared" si="51"/>
        <v>3955.8797768039267</v>
      </c>
      <c r="N235" s="88">
        <f t="shared" si="52"/>
        <v>42152.24177680393</v>
      </c>
      <c r="O235" s="88">
        <f t="shared" si="53"/>
        <v>35722.238793901641</v>
      </c>
      <c r="P235" s="89">
        <f t="shared" si="48"/>
        <v>0.94780466648117268</v>
      </c>
      <c r="Q235" s="240">
        <v>820.01547071651066</v>
      </c>
      <c r="R235" s="89">
        <f t="shared" si="54"/>
        <v>0.10368591077207585</v>
      </c>
      <c r="S235" s="89">
        <f t="shared" si="54"/>
        <v>6.2531520878879851E-2</v>
      </c>
      <c r="T235" s="91">
        <v>1180</v>
      </c>
      <c r="U235" s="190">
        <v>34608</v>
      </c>
      <c r="V235" s="190">
        <v>30464.788732394369</v>
      </c>
      <c r="W235" s="196"/>
      <c r="X235" s="88">
        <v>0</v>
      </c>
      <c r="Y235" s="88">
        <f t="shared" si="55"/>
        <v>0</v>
      </c>
    </row>
    <row r="236" spans="2:27">
      <c r="B236" s="206">
        <v>4221</v>
      </c>
      <c r="C236" t="s">
        <v>263</v>
      </c>
      <c r="D236" s="190">
        <v>57532.853999999999</v>
      </c>
      <c r="E236" s="85">
        <f t="shared" si="49"/>
        <v>47745.107053941909</v>
      </c>
      <c r="F236" s="86">
        <f t="shared" si="42"/>
        <v>1.2668028879280295</v>
      </c>
      <c r="G236" s="187">
        <f t="shared" si="43"/>
        <v>-6031.4340962061478</v>
      </c>
      <c r="H236" s="187">
        <f t="shared" si="44"/>
        <v>-7267.8780859284088</v>
      </c>
      <c r="I236" s="187">
        <f t="shared" si="45"/>
        <v>0</v>
      </c>
      <c r="J236" s="87">
        <f t="shared" si="46"/>
        <v>0</v>
      </c>
      <c r="K236" s="187">
        <f t="shared" si="50"/>
        <v>-385.08707899506982</v>
      </c>
      <c r="L236" s="87">
        <f t="shared" si="47"/>
        <v>-464.02993018905914</v>
      </c>
      <c r="M236" s="88">
        <f t="shared" si="51"/>
        <v>-7731.9080161174679</v>
      </c>
      <c r="N236" s="88">
        <f t="shared" si="52"/>
        <v>49800.945983882528</v>
      </c>
      <c r="O236" s="88">
        <f t="shared" si="53"/>
        <v>41328.585878740691</v>
      </c>
      <c r="P236" s="89">
        <f t="shared" si="48"/>
        <v>1.0965557556718846</v>
      </c>
      <c r="Q236" s="240">
        <v>-353.71321474196338</v>
      </c>
      <c r="R236" s="89">
        <f t="shared" si="54"/>
        <v>1.1157755984393114E-2</v>
      </c>
      <c r="S236" s="89">
        <f t="shared" si="54"/>
        <v>-9.820620695780987E-3</v>
      </c>
      <c r="T236" s="91">
        <v>1205</v>
      </c>
      <c r="U236" s="190">
        <v>56898</v>
      </c>
      <c r="V236" s="190">
        <v>48218.644067796609</v>
      </c>
      <c r="W236" s="196"/>
      <c r="X236" s="88">
        <v>0</v>
      </c>
      <c r="Y236" s="88">
        <f t="shared" si="55"/>
        <v>0</v>
      </c>
    </row>
    <row r="237" spans="2:27">
      <c r="B237" s="206">
        <v>4222</v>
      </c>
      <c r="C237" t="s">
        <v>264</v>
      </c>
      <c r="D237" s="190">
        <v>82129.259000000005</v>
      </c>
      <c r="E237" s="85">
        <f t="shared" si="49"/>
        <v>81235.666666666672</v>
      </c>
      <c r="F237" s="86">
        <f t="shared" si="42"/>
        <v>2.1553952537969172</v>
      </c>
      <c r="G237" s="187">
        <f t="shared" si="43"/>
        <v>-26125.769863841004</v>
      </c>
      <c r="H237" s="187">
        <f t="shared" si="44"/>
        <v>-26413.153332343256</v>
      </c>
      <c r="I237" s="187">
        <f t="shared" si="45"/>
        <v>0</v>
      </c>
      <c r="J237" s="87">
        <f t="shared" si="46"/>
        <v>0</v>
      </c>
      <c r="K237" s="187">
        <f t="shared" si="50"/>
        <v>-385.08707899506982</v>
      </c>
      <c r="L237" s="87">
        <f t="shared" si="47"/>
        <v>-389.32303686401559</v>
      </c>
      <c r="M237" s="88">
        <f t="shared" si="51"/>
        <v>-26802.47636920727</v>
      </c>
      <c r="N237" s="88">
        <f t="shared" si="52"/>
        <v>55326.782630792732</v>
      </c>
      <c r="O237" s="88">
        <f t="shared" si="53"/>
        <v>54724.809723830593</v>
      </c>
      <c r="P237" s="89">
        <f t="shared" si="48"/>
        <v>1.4519927020194396</v>
      </c>
      <c r="Q237" s="240">
        <v>-215.85495975446247</v>
      </c>
      <c r="R237" s="89">
        <f t="shared" si="54"/>
        <v>-6.6543246499363454E-2</v>
      </c>
      <c r="S237" s="89">
        <f t="shared" si="54"/>
        <v>-8.1316053676425942E-2</v>
      </c>
      <c r="T237" s="91">
        <v>1011</v>
      </c>
      <c r="U237" s="190">
        <v>87984</v>
      </c>
      <c r="V237" s="190">
        <v>88426.130653266329</v>
      </c>
      <c r="W237" s="196"/>
      <c r="X237" s="88">
        <v>0</v>
      </c>
      <c r="Y237" s="88">
        <f t="shared" si="55"/>
        <v>0</v>
      </c>
    </row>
    <row r="238" spans="2:27">
      <c r="B238" s="206">
        <v>4223</v>
      </c>
      <c r="C238" t="s">
        <v>265</v>
      </c>
      <c r="D238" s="190">
        <v>409081.304</v>
      </c>
      <c r="E238" s="85">
        <f t="shared" si="49"/>
        <v>26474.32720683407</v>
      </c>
      <c r="F238" s="86">
        <f t="shared" si="42"/>
        <v>0.70243332209263687</v>
      </c>
      <c r="G238" s="187">
        <f t="shared" si="43"/>
        <v>6731.0338120585548</v>
      </c>
      <c r="H238" s="187">
        <f t="shared" si="44"/>
        <v>104007.93446392879</v>
      </c>
      <c r="I238" s="187">
        <f t="shared" si="45"/>
        <v>2607.1912990915484</v>
      </c>
      <c r="J238" s="87">
        <f t="shared" si="46"/>
        <v>40286.319953562612</v>
      </c>
      <c r="K238" s="187">
        <f t="shared" si="50"/>
        <v>2222.1042200964785</v>
      </c>
      <c r="L238" s="87">
        <f t="shared" si="47"/>
        <v>34335.954408930789</v>
      </c>
      <c r="M238" s="88">
        <f t="shared" si="51"/>
        <v>138343.88887285959</v>
      </c>
      <c r="N238" s="88">
        <f t="shared" si="52"/>
        <v>547425.19287285954</v>
      </c>
      <c r="O238" s="88">
        <f t="shared" si="53"/>
        <v>35427.465238989098</v>
      </c>
      <c r="P238" s="89">
        <f t="shared" si="48"/>
        <v>0.93998355111062526</v>
      </c>
      <c r="Q238" s="240">
        <v>16024.359141789493</v>
      </c>
      <c r="R238" s="89">
        <f t="shared" si="54"/>
        <v>5.7180561047150198E-2</v>
      </c>
      <c r="S238" s="89">
        <f t="shared" si="54"/>
        <v>4.6370664034113288E-2</v>
      </c>
      <c r="T238" s="91">
        <v>15452</v>
      </c>
      <c r="U238" s="190">
        <v>386955</v>
      </c>
      <c r="V238" s="190">
        <v>25301.098469988228</v>
      </c>
      <c r="W238" s="196"/>
      <c r="X238" s="88">
        <v>0</v>
      </c>
      <c r="Y238" s="88">
        <f t="shared" si="55"/>
        <v>0</v>
      </c>
    </row>
    <row r="239" spans="2:27">
      <c r="B239" s="206">
        <v>4224</v>
      </c>
      <c r="C239" t="s">
        <v>266</v>
      </c>
      <c r="D239" s="190">
        <v>45336.52</v>
      </c>
      <c r="E239" s="85">
        <f t="shared" si="49"/>
        <v>49118.656554712892</v>
      </c>
      <c r="F239" s="86">
        <f t="shared" si="42"/>
        <v>1.303246757921303</v>
      </c>
      <c r="G239" s="187">
        <f t="shared" si="43"/>
        <v>-6855.5637966687382</v>
      </c>
      <c r="H239" s="187">
        <f t="shared" si="44"/>
        <v>-6327.6853843252456</v>
      </c>
      <c r="I239" s="187">
        <f t="shared" si="45"/>
        <v>0</v>
      </c>
      <c r="J239" s="87">
        <f t="shared" si="46"/>
        <v>0</v>
      </c>
      <c r="K239" s="187">
        <f t="shared" si="50"/>
        <v>-385.08707899506982</v>
      </c>
      <c r="L239" s="87">
        <f t="shared" si="47"/>
        <v>-355.43537391244945</v>
      </c>
      <c r="M239" s="88">
        <f t="shared" si="51"/>
        <v>-6683.1207582376956</v>
      </c>
      <c r="N239" s="88">
        <f t="shared" si="52"/>
        <v>38653.399241762301</v>
      </c>
      <c r="O239" s="88">
        <f t="shared" si="53"/>
        <v>41878.005679049085</v>
      </c>
      <c r="P239" s="89">
        <f t="shared" si="48"/>
        <v>1.1111333036691939</v>
      </c>
      <c r="Q239" s="240">
        <v>419.2419930233782</v>
      </c>
      <c r="R239" s="89">
        <f t="shared" si="54"/>
        <v>-3.8257955027577499E-2</v>
      </c>
      <c r="S239" s="89">
        <f t="shared" si="54"/>
        <v>-5.0761643586265552E-2</v>
      </c>
      <c r="T239" s="91">
        <v>923</v>
      </c>
      <c r="U239" s="190">
        <v>47140</v>
      </c>
      <c r="V239" s="190">
        <v>51745.334796926458</v>
      </c>
      <c r="W239" s="196"/>
      <c r="X239" s="88">
        <v>0</v>
      </c>
      <c r="Y239" s="88">
        <f t="shared" si="55"/>
        <v>0</v>
      </c>
      <c r="Z239" s="1"/>
      <c r="AA239" s="1"/>
    </row>
    <row r="240" spans="2:27">
      <c r="B240" s="206">
        <v>4225</v>
      </c>
      <c r="C240" t="s">
        <v>267</v>
      </c>
      <c r="D240" s="190">
        <v>306992.02500000002</v>
      </c>
      <c r="E240" s="85">
        <f t="shared" si="49"/>
        <v>28333.366405168439</v>
      </c>
      <c r="F240" s="86">
        <f t="shared" si="42"/>
        <v>0.75175850681911971</v>
      </c>
      <c r="G240" s="187">
        <f t="shared" si="43"/>
        <v>5615.6102930579336</v>
      </c>
      <c r="H240" s="187">
        <f t="shared" si="44"/>
        <v>60845.137525282713</v>
      </c>
      <c r="I240" s="187">
        <f t="shared" si="45"/>
        <v>1956.5275796745193</v>
      </c>
      <c r="J240" s="87">
        <f t="shared" si="46"/>
        <v>21198.976325773419</v>
      </c>
      <c r="K240" s="187">
        <f t="shared" si="50"/>
        <v>1571.4405006794495</v>
      </c>
      <c r="L240" s="87">
        <f t="shared" si="47"/>
        <v>17026.557824861837</v>
      </c>
      <c r="M240" s="88">
        <f t="shared" si="51"/>
        <v>77871.695350144553</v>
      </c>
      <c r="N240" s="88">
        <f t="shared" si="52"/>
        <v>384863.72035014455</v>
      </c>
      <c r="O240" s="88">
        <f t="shared" si="53"/>
        <v>35520.417198905816</v>
      </c>
      <c r="P240" s="89">
        <f t="shared" si="48"/>
        <v>0.9424498103469493</v>
      </c>
      <c r="Q240" s="240">
        <v>5297.8613345028571</v>
      </c>
      <c r="R240" s="89">
        <f t="shared" si="54"/>
        <v>4.6893255035960264E-2</v>
      </c>
      <c r="S240" s="89">
        <f t="shared" si="54"/>
        <v>3.8777054443157259E-2</v>
      </c>
      <c r="T240" s="91">
        <v>10835</v>
      </c>
      <c r="U240" s="190">
        <v>293241</v>
      </c>
      <c r="V240" s="190">
        <v>27275.695284159614</v>
      </c>
      <c r="W240" s="196"/>
      <c r="X240" s="88">
        <v>0</v>
      </c>
      <c r="Y240" s="88">
        <f t="shared" si="55"/>
        <v>0</v>
      </c>
    </row>
    <row r="241" spans="2:27">
      <c r="B241" s="206">
        <v>4226</v>
      </c>
      <c r="C241" t="s">
        <v>268</v>
      </c>
      <c r="D241" s="190">
        <v>51970.49</v>
      </c>
      <c r="E241" s="85">
        <f t="shared" si="49"/>
        <v>29262.663288288288</v>
      </c>
      <c r="F241" s="86">
        <f t="shared" si="42"/>
        <v>0.77641518994161673</v>
      </c>
      <c r="G241" s="187">
        <f t="shared" si="43"/>
        <v>5058.0321631860243</v>
      </c>
      <c r="H241" s="187">
        <f t="shared" si="44"/>
        <v>8983.0651218183793</v>
      </c>
      <c r="I241" s="187">
        <f t="shared" si="45"/>
        <v>1631.2736705825723</v>
      </c>
      <c r="J241" s="87">
        <f t="shared" si="46"/>
        <v>2897.1420389546488</v>
      </c>
      <c r="K241" s="187">
        <f t="shared" si="50"/>
        <v>1246.1865915875026</v>
      </c>
      <c r="L241" s="87">
        <f t="shared" si="47"/>
        <v>2213.2273866594046</v>
      </c>
      <c r="M241" s="88">
        <f t="shared" si="51"/>
        <v>11196.292508477783</v>
      </c>
      <c r="N241" s="88">
        <f t="shared" si="52"/>
        <v>63166.78250847778</v>
      </c>
      <c r="O241" s="88">
        <f t="shared" si="53"/>
        <v>35566.882043061807</v>
      </c>
      <c r="P241" s="89">
        <f t="shared" si="48"/>
        <v>0.94368264450307415</v>
      </c>
      <c r="Q241" s="240">
        <v>2298.9171206716401</v>
      </c>
      <c r="R241" s="89">
        <f t="shared" si="54"/>
        <v>-4.2865483074883089E-2</v>
      </c>
      <c r="S241" s="89">
        <f t="shared" si="54"/>
        <v>-5.6877587489327384E-2</v>
      </c>
      <c r="T241" s="91">
        <v>1776</v>
      </c>
      <c r="U241" s="190">
        <v>54298</v>
      </c>
      <c r="V241" s="190">
        <v>31027.428571428572</v>
      </c>
      <c r="W241" s="196"/>
      <c r="X241" s="88">
        <v>0</v>
      </c>
      <c r="Y241" s="88">
        <f t="shared" si="55"/>
        <v>0</v>
      </c>
    </row>
    <row r="242" spans="2:27">
      <c r="B242" s="206">
        <v>4227</v>
      </c>
      <c r="C242" t="s">
        <v>269</v>
      </c>
      <c r="D242" s="190">
        <v>204750.59299999999</v>
      </c>
      <c r="E242" s="85">
        <f t="shared" si="49"/>
        <v>33066.956233850127</v>
      </c>
      <c r="F242" s="86">
        <f t="shared" si="42"/>
        <v>0.87735305744953096</v>
      </c>
      <c r="G242" s="187">
        <f t="shared" si="43"/>
        <v>2775.4563958489202</v>
      </c>
      <c r="H242" s="187">
        <f t="shared" si="44"/>
        <v>17185.626003096513</v>
      </c>
      <c r="I242" s="187">
        <f t="shared" si="45"/>
        <v>299.77113963592853</v>
      </c>
      <c r="J242" s="87">
        <f t="shared" si="46"/>
        <v>1856.1828966256694</v>
      </c>
      <c r="K242" s="187">
        <f t="shared" si="50"/>
        <v>-85.315939359141282</v>
      </c>
      <c r="L242" s="87">
        <f t="shared" si="47"/>
        <v>-528.2762965118028</v>
      </c>
      <c r="M242" s="88">
        <f t="shared" si="51"/>
        <v>16657.349706584711</v>
      </c>
      <c r="N242" s="88">
        <f t="shared" si="52"/>
        <v>221407.9427065847</v>
      </c>
      <c r="O242" s="88">
        <f t="shared" si="53"/>
        <v>35757.096690339909</v>
      </c>
      <c r="P242" s="89">
        <f t="shared" si="48"/>
        <v>0.94872953787847014</v>
      </c>
      <c r="Q242" s="240">
        <v>3326.9035139633015</v>
      </c>
      <c r="R242" s="89">
        <f t="shared" si="54"/>
        <v>3.2841974374495528E-2</v>
      </c>
      <c r="S242" s="89">
        <f t="shared" si="54"/>
        <v>4.8191301085207467E-3</v>
      </c>
      <c r="T242" s="91">
        <v>6192</v>
      </c>
      <c r="U242" s="190">
        <v>198240</v>
      </c>
      <c r="V242" s="190">
        <v>32908.366533864544</v>
      </c>
      <c r="W242" s="196"/>
      <c r="X242" s="88">
        <v>0</v>
      </c>
      <c r="Y242" s="88">
        <f t="shared" si="55"/>
        <v>0</v>
      </c>
    </row>
    <row r="243" spans="2:27" ht="30.6" customHeight="1">
      <c r="B243" s="206">
        <v>4228</v>
      </c>
      <c r="C243" t="s">
        <v>270</v>
      </c>
      <c r="D243" s="190">
        <v>116074.67600000001</v>
      </c>
      <c r="E243" s="85">
        <f t="shared" si="49"/>
        <v>61972.597971169249</v>
      </c>
      <c r="F243" s="86">
        <f t="shared" si="42"/>
        <v>1.6442955294577832</v>
      </c>
      <c r="G243" s="187">
        <f t="shared" si="43"/>
        <v>-14567.928646542552</v>
      </c>
      <c r="H243" s="187">
        <f t="shared" si="44"/>
        <v>-27285.730354974199</v>
      </c>
      <c r="I243" s="187">
        <f t="shared" si="45"/>
        <v>0</v>
      </c>
      <c r="J243" s="87">
        <f t="shared" si="46"/>
        <v>0</v>
      </c>
      <c r="K243" s="187">
        <f t="shared" si="50"/>
        <v>-385.08707899506982</v>
      </c>
      <c r="L243" s="87">
        <f t="shared" si="47"/>
        <v>-721.26809895776569</v>
      </c>
      <c r="M243" s="88">
        <f t="shared" si="51"/>
        <v>-28006.998453931963</v>
      </c>
      <c r="N243" s="88">
        <f t="shared" si="52"/>
        <v>88067.677546068036</v>
      </c>
      <c r="O243" s="88">
        <f t="shared" si="53"/>
        <v>47019.582245631624</v>
      </c>
      <c r="P243" s="89">
        <f t="shared" si="48"/>
        <v>1.247552812283786</v>
      </c>
      <c r="Q243" s="240">
        <v>-1966.5735381009945</v>
      </c>
      <c r="R243" s="89">
        <f t="shared" si="54"/>
        <v>-1.3465387263192729E-2</v>
      </c>
      <c r="S243" s="89">
        <f t="shared" si="54"/>
        <v>-3.2427077630798301E-2</v>
      </c>
      <c r="T243" s="91">
        <v>1873</v>
      </c>
      <c r="U243" s="190">
        <v>117659</v>
      </c>
      <c r="V243" s="190">
        <v>64049.537289058251</v>
      </c>
      <c r="W243" s="196"/>
      <c r="X243" s="88">
        <v>0</v>
      </c>
      <c r="Y243" s="88">
        <f t="shared" si="55"/>
        <v>0</v>
      </c>
    </row>
    <row r="244" spans="2:27">
      <c r="B244" s="206">
        <v>4601</v>
      </c>
      <c r="C244" t="s">
        <v>271</v>
      </c>
      <c r="D244" s="190">
        <v>11546890.731000001</v>
      </c>
      <c r="E244" s="85">
        <f t="shared" si="49"/>
        <v>39552.273518531212</v>
      </c>
      <c r="F244" s="86">
        <f t="shared" si="42"/>
        <v>1.0494255308881526</v>
      </c>
      <c r="G244" s="187">
        <f t="shared" si="43"/>
        <v>-1115.7339749597304</v>
      </c>
      <c r="H244" s="187">
        <f t="shared" si="44"/>
        <v>-325727.3766497437</v>
      </c>
      <c r="I244" s="187">
        <f t="shared" si="45"/>
        <v>0</v>
      </c>
      <c r="J244" s="87">
        <f t="shared" si="46"/>
        <v>0</v>
      </c>
      <c r="K244" s="187">
        <f t="shared" si="50"/>
        <v>-385.08707899506982</v>
      </c>
      <c r="L244" s="87">
        <f t="shared" si="47"/>
        <v>-112422.32184182068</v>
      </c>
      <c r="M244" s="88">
        <f t="shared" si="51"/>
        <v>-438149.69849156437</v>
      </c>
      <c r="N244" s="88">
        <f t="shared" si="52"/>
        <v>11108741.032508437</v>
      </c>
      <c r="O244" s="88">
        <f t="shared" si="53"/>
        <v>38051.45246457641</v>
      </c>
      <c r="P244" s="89">
        <f t="shared" si="48"/>
        <v>1.0096048128559338</v>
      </c>
      <c r="Q244" s="240">
        <v>-39840.681840472098</v>
      </c>
      <c r="R244" s="92">
        <f t="shared" si="54"/>
        <v>1.5492026768718171E-2</v>
      </c>
      <c r="S244" s="92">
        <f t="shared" si="54"/>
        <v>6.4133318661136699E-3</v>
      </c>
      <c r="T244" s="91">
        <v>291940</v>
      </c>
      <c r="U244" s="190">
        <v>11370735</v>
      </c>
      <c r="V244" s="190">
        <v>39300.228113227116</v>
      </c>
      <c r="W244" s="196"/>
      <c r="X244" s="88">
        <v>0</v>
      </c>
      <c r="Y244" s="88">
        <f t="shared" si="55"/>
        <v>0</v>
      </c>
      <c r="Z244" s="1"/>
      <c r="AA244" s="1"/>
    </row>
    <row r="245" spans="2:27">
      <c r="B245" s="206">
        <v>4602</v>
      </c>
      <c r="C245" t="s">
        <v>272</v>
      </c>
      <c r="D245" s="190">
        <v>659498.66200000001</v>
      </c>
      <c r="E245" s="85">
        <f t="shared" si="49"/>
        <v>38013.641247334141</v>
      </c>
      <c r="F245" s="86">
        <f t="shared" si="42"/>
        <v>1.0086015821134731</v>
      </c>
      <c r="G245" s="187">
        <f t="shared" si="43"/>
        <v>-192.55461224148749</v>
      </c>
      <c r="H245" s="187">
        <f t="shared" si="44"/>
        <v>-3340.6299677775664</v>
      </c>
      <c r="I245" s="187">
        <f t="shared" si="45"/>
        <v>0</v>
      </c>
      <c r="J245" s="87">
        <f t="shared" si="46"/>
        <v>0</v>
      </c>
      <c r="K245" s="187">
        <f t="shared" si="50"/>
        <v>-385.08707899506982</v>
      </c>
      <c r="L245" s="87">
        <f t="shared" si="47"/>
        <v>-6680.8757334854663</v>
      </c>
      <c r="M245" s="88">
        <f t="shared" si="51"/>
        <v>-10021.505701263033</v>
      </c>
      <c r="N245" s="88">
        <f t="shared" si="52"/>
        <v>649477.15629873693</v>
      </c>
      <c r="O245" s="88">
        <f t="shared" si="53"/>
        <v>37435.99955609758</v>
      </c>
      <c r="P245" s="89">
        <f t="shared" si="48"/>
        <v>0.99327523334606194</v>
      </c>
      <c r="Q245" s="240">
        <v>-1507.5124607123125</v>
      </c>
      <c r="R245" s="92">
        <f t="shared" si="54"/>
        <v>9.9589611316375684E-2</v>
      </c>
      <c r="S245" s="92">
        <f t="shared" si="54"/>
        <v>8.8814913413108487E-2</v>
      </c>
      <c r="T245" s="91">
        <v>17349</v>
      </c>
      <c r="U245" s="190">
        <v>599768</v>
      </c>
      <c r="V245" s="190">
        <v>34912.858722859302</v>
      </c>
      <c r="W245" s="196"/>
      <c r="X245" s="88">
        <v>0</v>
      </c>
      <c r="Y245" s="88">
        <f t="shared" si="55"/>
        <v>0</v>
      </c>
      <c r="Z245" s="1"/>
    </row>
    <row r="246" spans="2:27">
      <c r="B246" s="206">
        <v>4611</v>
      </c>
      <c r="C246" t="s">
        <v>273</v>
      </c>
      <c r="D246" s="190">
        <v>142152.55300000001</v>
      </c>
      <c r="E246" s="85">
        <f t="shared" si="49"/>
        <v>34909.762524557962</v>
      </c>
      <c r="F246" s="86">
        <f t="shared" si="42"/>
        <v>0.92624754057055869</v>
      </c>
      <c r="G246" s="187">
        <f t="shared" si="43"/>
        <v>1669.7726214242196</v>
      </c>
      <c r="H246" s="187">
        <f t="shared" si="44"/>
        <v>6799.3141144394222</v>
      </c>
      <c r="I246" s="187">
        <f t="shared" si="45"/>
        <v>0</v>
      </c>
      <c r="J246" s="87">
        <f t="shared" si="46"/>
        <v>0</v>
      </c>
      <c r="K246" s="187">
        <f t="shared" si="50"/>
        <v>-385.08707899506982</v>
      </c>
      <c r="L246" s="87">
        <f t="shared" si="47"/>
        <v>-1568.0745856679243</v>
      </c>
      <c r="M246" s="88">
        <f t="shared" si="51"/>
        <v>5231.239528771498</v>
      </c>
      <c r="N246" s="88">
        <f t="shared" si="52"/>
        <v>147383.7925287715</v>
      </c>
      <c r="O246" s="88">
        <f t="shared" si="53"/>
        <v>36194.448066987105</v>
      </c>
      <c r="P246" s="89">
        <f t="shared" si="48"/>
        <v>0.96033361672889606</v>
      </c>
      <c r="Q246" s="240">
        <v>-4360.087258763243</v>
      </c>
      <c r="R246" s="92">
        <f t="shared" si="54"/>
        <v>4.4179824883574123E-2</v>
      </c>
      <c r="S246" s="92">
        <f t="shared" si="54"/>
        <v>4.4436254113653574E-2</v>
      </c>
      <c r="T246" s="91">
        <v>4072</v>
      </c>
      <c r="U246" s="190">
        <v>136138</v>
      </c>
      <c r="V246" s="190">
        <v>33424.502823471645</v>
      </c>
      <c r="W246" s="196"/>
      <c r="X246" s="88">
        <v>0</v>
      </c>
      <c r="Y246" s="88">
        <f t="shared" si="55"/>
        <v>0</v>
      </c>
      <c r="Z246" s="1"/>
    </row>
    <row r="247" spans="2:27">
      <c r="B247" s="206">
        <v>4612</v>
      </c>
      <c r="C247" t="s">
        <v>274</v>
      </c>
      <c r="D247" s="190">
        <v>197289.755</v>
      </c>
      <c r="E247" s="85">
        <f t="shared" si="49"/>
        <v>34359.065656565654</v>
      </c>
      <c r="F247" s="86">
        <f t="shared" si="42"/>
        <v>0.91163610861885291</v>
      </c>
      <c r="G247" s="187">
        <f t="shared" si="43"/>
        <v>2000.1907422196045</v>
      </c>
      <c r="H247" s="187">
        <f t="shared" si="44"/>
        <v>11485.095241824969</v>
      </c>
      <c r="I247" s="187">
        <f t="shared" si="45"/>
        <v>0</v>
      </c>
      <c r="J247" s="87">
        <f t="shared" si="46"/>
        <v>0</v>
      </c>
      <c r="K247" s="187">
        <f t="shared" si="50"/>
        <v>-385.08707899506982</v>
      </c>
      <c r="L247" s="87">
        <f t="shared" si="47"/>
        <v>-2211.1700075896911</v>
      </c>
      <c r="M247" s="88">
        <f t="shared" si="51"/>
        <v>9273.9252342352775</v>
      </c>
      <c r="N247" s="88">
        <f t="shared" si="52"/>
        <v>206563.68023423527</v>
      </c>
      <c r="O247" s="88">
        <f t="shared" si="53"/>
        <v>35974.169319790191</v>
      </c>
      <c r="P247" s="89">
        <f t="shared" si="48"/>
        <v>0.95448904394821399</v>
      </c>
      <c r="Q247" s="240">
        <v>-10587.791292489792</v>
      </c>
      <c r="R247" s="92">
        <f t="shared" si="54"/>
        <v>0.18152435336180001</v>
      </c>
      <c r="S247" s="92">
        <f t="shared" si="54"/>
        <v>0.17946666552940388</v>
      </c>
      <c r="T247" s="91">
        <v>5742</v>
      </c>
      <c r="U247" s="190">
        <v>166979</v>
      </c>
      <c r="V247" s="190">
        <v>29131.018841591067</v>
      </c>
      <c r="W247" s="196"/>
      <c r="X247" s="88">
        <v>0</v>
      </c>
      <c r="Y247" s="88">
        <f t="shared" si="55"/>
        <v>0</v>
      </c>
      <c r="Z247" s="1"/>
    </row>
    <row r="248" spans="2:27">
      <c r="B248" s="206">
        <v>4613</v>
      </c>
      <c r="C248" t="s">
        <v>275</v>
      </c>
      <c r="D248" s="190">
        <v>437509.44400000002</v>
      </c>
      <c r="E248" s="85">
        <f t="shared" si="49"/>
        <v>35662.654385392889</v>
      </c>
      <c r="F248" s="86">
        <f t="shared" si="42"/>
        <v>0.94622373588049147</v>
      </c>
      <c r="G248" s="187">
        <f t="shared" si="43"/>
        <v>1218.0375049232637</v>
      </c>
      <c r="H248" s="187">
        <f t="shared" si="44"/>
        <v>14942.884110398598</v>
      </c>
      <c r="I248" s="187">
        <f t="shared" si="45"/>
        <v>0</v>
      </c>
      <c r="J248" s="87">
        <f t="shared" si="46"/>
        <v>0</v>
      </c>
      <c r="K248" s="187">
        <f t="shared" si="50"/>
        <v>-385.08707899506982</v>
      </c>
      <c r="L248" s="87">
        <f t="shared" si="47"/>
        <v>-4724.2482851115165</v>
      </c>
      <c r="M248" s="88">
        <f t="shared" si="51"/>
        <v>10218.635825287081</v>
      </c>
      <c r="N248" s="88">
        <f t="shared" si="52"/>
        <v>447728.0798252871</v>
      </c>
      <c r="O248" s="88">
        <f t="shared" si="53"/>
        <v>36495.604811321085</v>
      </c>
      <c r="P248" s="89">
        <f t="shared" si="48"/>
        <v>0.96832409485286941</v>
      </c>
      <c r="Q248" s="240">
        <v>-1592.0363349828804</v>
      </c>
      <c r="R248" s="92">
        <f t="shared" si="54"/>
        <v>5.7322419584813593E-2</v>
      </c>
      <c r="S248" s="92">
        <f t="shared" si="54"/>
        <v>4.5601205934378719E-2</v>
      </c>
      <c r="T248" s="91">
        <v>12268</v>
      </c>
      <c r="U248" s="190">
        <v>413790</v>
      </c>
      <c r="V248" s="190">
        <v>34107.319485657761</v>
      </c>
      <c r="W248" s="196"/>
      <c r="X248" s="88">
        <v>0</v>
      </c>
      <c r="Y248" s="88">
        <f t="shared" si="55"/>
        <v>0</v>
      </c>
      <c r="Z248" s="1"/>
    </row>
    <row r="249" spans="2:27">
      <c r="B249" s="206">
        <v>4614</v>
      </c>
      <c r="C249" t="s">
        <v>276</v>
      </c>
      <c r="D249" s="190">
        <v>782938.45600000001</v>
      </c>
      <c r="E249" s="85">
        <f t="shared" si="49"/>
        <v>40594.102556125887</v>
      </c>
      <c r="F249" s="86">
        <f t="shared" si="42"/>
        <v>1.077067987152019</v>
      </c>
      <c r="G249" s="187">
        <f t="shared" si="43"/>
        <v>-1740.8313975165349</v>
      </c>
      <c r="H249" s="187">
        <f t="shared" si="44"/>
        <v>-33575.415163901409</v>
      </c>
      <c r="I249" s="187">
        <f t="shared" si="45"/>
        <v>0</v>
      </c>
      <c r="J249" s="87">
        <f t="shared" si="46"/>
        <v>0</v>
      </c>
      <c r="K249" s="187">
        <f t="shared" si="50"/>
        <v>-385.08707899506982</v>
      </c>
      <c r="L249" s="87">
        <f t="shared" si="47"/>
        <v>-7427.1744925779112</v>
      </c>
      <c r="M249" s="88">
        <f t="shared" si="51"/>
        <v>-41002.589656479322</v>
      </c>
      <c r="N249" s="88">
        <f t="shared" si="52"/>
        <v>741935.8663435207</v>
      </c>
      <c r="O249" s="88">
        <f t="shared" si="53"/>
        <v>38468.184079614279</v>
      </c>
      <c r="P249" s="89">
        <f t="shared" si="48"/>
        <v>1.0206617953614803</v>
      </c>
      <c r="Q249" s="240">
        <v>-25729.542416205997</v>
      </c>
      <c r="R249" s="92">
        <f t="shared" si="54"/>
        <v>0.12171725918433428</v>
      </c>
      <c r="S249" s="92">
        <f t="shared" si="54"/>
        <v>0.11072516285075006</v>
      </c>
      <c r="T249" s="91">
        <v>19287</v>
      </c>
      <c r="U249" s="190">
        <v>697982</v>
      </c>
      <c r="V249" s="190">
        <v>36547.387160959261</v>
      </c>
      <c r="W249" s="196"/>
      <c r="X249" s="88">
        <v>0</v>
      </c>
      <c r="Y249" s="88">
        <f t="shared" si="55"/>
        <v>0</v>
      </c>
      <c r="Z249" s="1"/>
    </row>
    <row r="250" spans="2:27">
      <c r="B250" s="206">
        <v>4615</v>
      </c>
      <c r="C250" t="s">
        <v>277</v>
      </c>
      <c r="D250" s="190">
        <v>107874.91899999999</v>
      </c>
      <c r="E250" s="85">
        <f t="shared" si="49"/>
        <v>33679.337808304714</v>
      </c>
      <c r="F250" s="86">
        <f t="shared" si="42"/>
        <v>0.89360114641405097</v>
      </c>
      <c r="G250" s="187">
        <f t="shared" si="43"/>
        <v>2408.0274511761686</v>
      </c>
      <c r="H250" s="187">
        <f t="shared" si="44"/>
        <v>7712.9119261172682</v>
      </c>
      <c r="I250" s="187">
        <f t="shared" si="45"/>
        <v>85.437588576823316</v>
      </c>
      <c r="J250" s="87">
        <f t="shared" si="46"/>
        <v>273.6565962115651</v>
      </c>
      <c r="K250" s="187">
        <f t="shared" si="50"/>
        <v>-299.6494904182465</v>
      </c>
      <c r="L250" s="87">
        <f t="shared" si="47"/>
        <v>-959.77731780964359</v>
      </c>
      <c r="M250" s="88">
        <f t="shared" si="51"/>
        <v>6753.1346083076241</v>
      </c>
      <c r="N250" s="88">
        <f t="shared" si="52"/>
        <v>114628.05360830761</v>
      </c>
      <c r="O250" s="88">
        <f t="shared" si="53"/>
        <v>35787.715769062634</v>
      </c>
      <c r="P250" s="89">
        <f t="shared" si="48"/>
        <v>0.94954194232669598</v>
      </c>
      <c r="Q250" s="240">
        <v>-806.78743270763243</v>
      </c>
      <c r="R250" s="92">
        <f t="shared" si="54"/>
        <v>5.7472836529035745E-2</v>
      </c>
      <c r="S250" s="92">
        <f t="shared" si="54"/>
        <v>5.0209520137016073E-2</v>
      </c>
      <c r="T250" s="91">
        <v>3203</v>
      </c>
      <c r="U250" s="190">
        <v>102012</v>
      </c>
      <c r="V250" s="190">
        <v>32069.160641307768</v>
      </c>
      <c r="W250" s="196"/>
      <c r="X250" s="88">
        <v>0</v>
      </c>
      <c r="Y250" s="88">
        <f t="shared" si="55"/>
        <v>0</v>
      </c>
      <c r="Z250" s="1"/>
    </row>
    <row r="251" spans="2:27">
      <c r="B251" s="206">
        <v>4616</v>
      </c>
      <c r="C251" t="s">
        <v>278</v>
      </c>
      <c r="D251" s="190">
        <v>130684.895</v>
      </c>
      <c r="E251" s="85">
        <f t="shared" si="49"/>
        <v>44724.467830253256</v>
      </c>
      <c r="F251" s="86">
        <f t="shared" si="42"/>
        <v>1.1866574085675106</v>
      </c>
      <c r="G251" s="187">
        <f t="shared" si="43"/>
        <v>-4219.0505619929563</v>
      </c>
      <c r="H251" s="187">
        <f t="shared" si="44"/>
        <v>-12328.065742143419</v>
      </c>
      <c r="I251" s="187">
        <f t="shared" si="45"/>
        <v>0</v>
      </c>
      <c r="J251" s="87">
        <f t="shared" si="46"/>
        <v>0</v>
      </c>
      <c r="K251" s="187">
        <f t="shared" si="50"/>
        <v>-385.08707899506982</v>
      </c>
      <c r="L251" s="87">
        <f t="shared" si="47"/>
        <v>-1125.224444823594</v>
      </c>
      <c r="M251" s="88">
        <f t="shared" si="51"/>
        <v>-13453.290186967013</v>
      </c>
      <c r="N251" s="88">
        <f t="shared" si="52"/>
        <v>117231.60481303299</v>
      </c>
      <c r="O251" s="88">
        <f t="shared" si="53"/>
        <v>40120.330189265223</v>
      </c>
      <c r="P251" s="89">
        <f t="shared" si="48"/>
        <v>1.0644975639276768</v>
      </c>
      <c r="Q251" s="240">
        <v>-3556.6699911004416</v>
      </c>
      <c r="R251" s="92">
        <f t="shared" si="54"/>
        <v>3.13944375606715E-2</v>
      </c>
      <c r="S251" s="92">
        <f t="shared" si="54"/>
        <v>2.7158731451592838E-2</v>
      </c>
      <c r="T251" s="91">
        <v>2922</v>
      </c>
      <c r="U251" s="190">
        <v>126707</v>
      </c>
      <c r="V251" s="190">
        <v>43541.92439862543</v>
      </c>
      <c r="W251" s="196"/>
      <c r="X251" s="88">
        <v>0</v>
      </c>
      <c r="Y251" s="88">
        <f t="shared" si="55"/>
        <v>0</v>
      </c>
      <c r="Z251" s="1"/>
    </row>
    <row r="252" spans="2:27">
      <c r="B252" s="206">
        <v>4617</v>
      </c>
      <c r="C252" t="s">
        <v>279</v>
      </c>
      <c r="D252" s="190">
        <v>465446.55300000001</v>
      </c>
      <c r="E252" s="85">
        <f t="shared" si="49"/>
        <v>35560.130873252347</v>
      </c>
      <c r="F252" s="86">
        <f t="shared" si="42"/>
        <v>0.94350351826503132</v>
      </c>
      <c r="G252" s="187">
        <f t="shared" si="43"/>
        <v>1279.551612207589</v>
      </c>
      <c r="H252" s="187">
        <f t="shared" si="44"/>
        <v>16748.051052185132</v>
      </c>
      <c r="I252" s="187">
        <f t="shared" si="45"/>
        <v>0</v>
      </c>
      <c r="J252" s="87">
        <f t="shared" si="46"/>
        <v>0</v>
      </c>
      <c r="K252" s="187">
        <f t="shared" si="50"/>
        <v>-385.08707899506982</v>
      </c>
      <c r="L252" s="87">
        <f t="shared" si="47"/>
        <v>-5040.4047769664685</v>
      </c>
      <c r="M252" s="88">
        <f t="shared" si="51"/>
        <v>11707.646275218664</v>
      </c>
      <c r="N252" s="88">
        <f t="shared" si="52"/>
        <v>477154.19927521865</v>
      </c>
      <c r="O252" s="88">
        <f t="shared" si="53"/>
        <v>36454.595406464869</v>
      </c>
      <c r="P252" s="89">
        <f t="shared" si="48"/>
        <v>0.96723600780668539</v>
      </c>
      <c r="Q252" s="240">
        <v>6801.7927714875268</v>
      </c>
      <c r="R252" s="92">
        <f t="shared" si="54"/>
        <v>-1.3407847434777785E-2</v>
      </c>
      <c r="S252" s="92">
        <f t="shared" si="54"/>
        <v>-1.5744493223571677E-2</v>
      </c>
      <c r="T252" s="91">
        <v>13089</v>
      </c>
      <c r="U252" s="190">
        <v>471772</v>
      </c>
      <c r="V252" s="190">
        <v>36128.963087762291</v>
      </c>
      <c r="W252" s="196"/>
      <c r="X252" s="88">
        <v>0</v>
      </c>
      <c r="Y252" s="88">
        <f t="shared" si="55"/>
        <v>0</v>
      </c>
      <c r="Z252" s="1"/>
      <c r="AA252" s="1"/>
    </row>
    <row r="253" spans="2:27">
      <c r="B253" s="206">
        <v>4618</v>
      </c>
      <c r="C253" t="s">
        <v>280</v>
      </c>
      <c r="D253" s="190">
        <v>460499.38199999998</v>
      </c>
      <c r="E253" s="85">
        <f t="shared" si="49"/>
        <v>41798.981755468812</v>
      </c>
      <c r="F253" s="86">
        <f t="shared" si="42"/>
        <v>1.1090365917591378</v>
      </c>
      <c r="G253" s="187">
        <f t="shared" si="43"/>
        <v>-2463.7589171222903</v>
      </c>
      <c r="H253" s="187">
        <f t="shared" si="44"/>
        <v>-27143.231989936274</v>
      </c>
      <c r="I253" s="187">
        <f t="shared" si="45"/>
        <v>0</v>
      </c>
      <c r="J253" s="87">
        <f t="shared" si="46"/>
        <v>0</v>
      </c>
      <c r="K253" s="187">
        <f t="shared" si="50"/>
        <v>-385.08707899506982</v>
      </c>
      <c r="L253" s="87">
        <f t="shared" si="47"/>
        <v>-4242.5043492886844</v>
      </c>
      <c r="M253" s="88">
        <f t="shared" si="51"/>
        <v>-31385.736339224957</v>
      </c>
      <c r="N253" s="88">
        <f t="shared" si="52"/>
        <v>429113.64566077502</v>
      </c>
      <c r="O253" s="88">
        <f t="shared" si="53"/>
        <v>38950.135759351462</v>
      </c>
      <c r="P253" s="89">
        <f t="shared" si="48"/>
        <v>1.0334492372043282</v>
      </c>
      <c r="Q253" s="240">
        <v>-13624.730849470678</v>
      </c>
      <c r="R253" s="92">
        <f t="shared" si="54"/>
        <v>0.12724655767079457</v>
      </c>
      <c r="S253" s="92">
        <f t="shared" si="54"/>
        <v>0.14065032449069767</v>
      </c>
      <c r="T253" s="91">
        <v>11017</v>
      </c>
      <c r="U253" s="190">
        <v>408517</v>
      </c>
      <c r="V253" s="190">
        <v>36644.869034804447</v>
      </c>
      <c r="W253" s="196"/>
      <c r="X253" s="88">
        <v>0</v>
      </c>
      <c r="Y253" s="88">
        <f t="shared" si="55"/>
        <v>0</v>
      </c>
      <c r="Z253" s="1"/>
    </row>
    <row r="254" spans="2:27">
      <c r="B254" s="206">
        <v>4619</v>
      </c>
      <c r="C254" t="s">
        <v>281</v>
      </c>
      <c r="D254" s="190">
        <v>61417.004000000001</v>
      </c>
      <c r="E254" s="85">
        <f t="shared" si="49"/>
        <v>63447.318181818184</v>
      </c>
      <c r="F254" s="86">
        <f t="shared" si="42"/>
        <v>1.6834237236751561</v>
      </c>
      <c r="G254" s="187">
        <f t="shared" si="43"/>
        <v>-15452.760772931913</v>
      </c>
      <c r="H254" s="187">
        <f t="shared" si="44"/>
        <v>-14958.272428198092</v>
      </c>
      <c r="I254" s="187">
        <f t="shared" si="45"/>
        <v>0</v>
      </c>
      <c r="J254" s="87">
        <f t="shared" si="46"/>
        <v>0</v>
      </c>
      <c r="K254" s="187">
        <f t="shared" si="50"/>
        <v>-385.08707899506982</v>
      </c>
      <c r="L254" s="87">
        <f t="shared" si="47"/>
        <v>-372.76429246722756</v>
      </c>
      <c r="M254" s="88">
        <f t="shared" si="51"/>
        <v>-15331.036720665319</v>
      </c>
      <c r="N254" s="88">
        <f t="shared" si="52"/>
        <v>46085.967279334684</v>
      </c>
      <c r="O254" s="88">
        <f t="shared" si="53"/>
        <v>47609.470329891199</v>
      </c>
      <c r="P254" s="89">
        <f t="shared" si="48"/>
        <v>1.2632040899707353</v>
      </c>
      <c r="Q254" s="240">
        <v>497.60751944379626</v>
      </c>
      <c r="R254" s="92">
        <f t="shared" si="54"/>
        <v>-0.11058166915267982</v>
      </c>
      <c r="S254" s="92">
        <f t="shared" si="54"/>
        <v>-0.11609459269098951</v>
      </c>
      <c r="T254" s="91">
        <v>968</v>
      </c>
      <c r="U254" s="190">
        <v>69053</v>
      </c>
      <c r="V254" s="190">
        <v>71780.665280665271</v>
      </c>
      <c r="W254" s="196"/>
      <c r="X254" s="88">
        <v>0</v>
      </c>
      <c r="Y254" s="88">
        <f t="shared" si="55"/>
        <v>0</v>
      </c>
      <c r="Z254" s="1"/>
    </row>
    <row r="255" spans="2:27">
      <c r="B255" s="206">
        <v>4620</v>
      </c>
      <c r="C255" t="s">
        <v>282</v>
      </c>
      <c r="D255" s="190">
        <v>43444.031000000003</v>
      </c>
      <c r="E255" s="85">
        <f t="shared" si="49"/>
        <v>39893.50872359964</v>
      </c>
      <c r="F255" s="86">
        <f t="shared" si="42"/>
        <v>1.0584793956696268</v>
      </c>
      <c r="G255" s="187">
        <f t="shared" si="43"/>
        <v>-1320.4750980007868</v>
      </c>
      <c r="H255" s="187">
        <f t="shared" si="44"/>
        <v>-1437.9973817228567</v>
      </c>
      <c r="I255" s="187">
        <f t="shared" si="45"/>
        <v>0</v>
      </c>
      <c r="J255" s="87">
        <f t="shared" si="46"/>
        <v>0</v>
      </c>
      <c r="K255" s="187">
        <f t="shared" si="50"/>
        <v>-385.08707899506982</v>
      </c>
      <c r="L255" s="87">
        <f t="shared" si="47"/>
        <v>-419.35982902563103</v>
      </c>
      <c r="M255" s="88">
        <f t="shared" si="51"/>
        <v>-1857.3572107484879</v>
      </c>
      <c r="N255" s="88">
        <f t="shared" si="52"/>
        <v>41586.673789251516</v>
      </c>
      <c r="O255" s="88">
        <f t="shared" si="53"/>
        <v>38187.94654660378</v>
      </c>
      <c r="P255" s="89">
        <f t="shared" si="48"/>
        <v>1.0132263587685233</v>
      </c>
      <c r="Q255" s="240">
        <v>-192.72354062573277</v>
      </c>
      <c r="R255" s="92">
        <f t="shared" si="54"/>
        <v>0.13823179102913441</v>
      </c>
      <c r="S255" s="92">
        <f t="shared" si="54"/>
        <v>0.10373991857370629</v>
      </c>
      <c r="T255" s="91">
        <v>1089</v>
      </c>
      <c r="U255" s="190">
        <v>38168</v>
      </c>
      <c r="V255" s="190">
        <v>36143.939393939392</v>
      </c>
      <c r="W255" s="196"/>
      <c r="X255" s="88">
        <v>0</v>
      </c>
      <c r="Y255" s="88">
        <f t="shared" si="55"/>
        <v>0</v>
      </c>
      <c r="Z255" s="1"/>
      <c r="AA255" s="1"/>
    </row>
    <row r="256" spans="2:27">
      <c r="B256" s="206">
        <v>4621</v>
      </c>
      <c r="C256" t="s">
        <v>283</v>
      </c>
      <c r="D256" s="190">
        <v>555813.15</v>
      </c>
      <c r="E256" s="85">
        <f t="shared" si="49"/>
        <v>33744.954768987918</v>
      </c>
      <c r="F256" s="86">
        <f t="shared" si="42"/>
        <v>0.89534213644255034</v>
      </c>
      <c r="G256" s="187">
        <f t="shared" si="43"/>
        <v>2368.6572747662458</v>
      </c>
      <c r="H256" s="187">
        <f t="shared" si="44"/>
        <v>39014.153972674831</v>
      </c>
      <c r="I256" s="187">
        <f t="shared" si="45"/>
        <v>62.471652337701741</v>
      </c>
      <c r="J256" s="87">
        <f t="shared" si="46"/>
        <v>1028.9705856542853</v>
      </c>
      <c r="K256" s="187">
        <f t="shared" si="50"/>
        <v>-322.61542665736806</v>
      </c>
      <c r="L256" s="87">
        <f t="shared" si="47"/>
        <v>-5313.7986924735096</v>
      </c>
      <c r="M256" s="88">
        <f t="shared" si="51"/>
        <v>33700.355280201322</v>
      </c>
      <c r="N256" s="88">
        <f t="shared" si="52"/>
        <v>589513.50528020132</v>
      </c>
      <c r="O256" s="88">
        <f t="shared" si="53"/>
        <v>35790.996617096796</v>
      </c>
      <c r="P256" s="89">
        <f t="shared" si="48"/>
        <v>0.94962899182812111</v>
      </c>
      <c r="Q256" s="240">
        <v>-6244.9546541765158</v>
      </c>
      <c r="R256" s="89">
        <f t="shared" si="54"/>
        <v>4.8830707859062274E-2</v>
      </c>
      <c r="S256" s="89">
        <f t="shared" si="54"/>
        <v>2.8008193046973356E-2</v>
      </c>
      <c r="T256" s="91">
        <v>16471</v>
      </c>
      <c r="U256" s="190">
        <v>529936</v>
      </c>
      <c r="V256" s="190">
        <v>32825.569871159569</v>
      </c>
      <c r="W256" s="196"/>
      <c r="X256" s="88">
        <v>0</v>
      </c>
      <c r="Y256" s="88">
        <f t="shared" si="55"/>
        <v>0</v>
      </c>
    </row>
    <row r="257" spans="2:27">
      <c r="B257" s="206">
        <v>4622</v>
      </c>
      <c r="C257" t="s">
        <v>284</v>
      </c>
      <c r="D257" s="190">
        <v>284641.01500000001</v>
      </c>
      <c r="E257" s="85">
        <f t="shared" si="49"/>
        <v>33502.944326741999</v>
      </c>
      <c r="F257" s="86">
        <f t="shared" si="42"/>
        <v>0.88892096480710925</v>
      </c>
      <c r="G257" s="187">
        <f t="shared" si="43"/>
        <v>2513.8635401137972</v>
      </c>
      <c r="H257" s="187">
        <f t="shared" si="44"/>
        <v>21357.78463680682</v>
      </c>
      <c r="I257" s="187">
        <f t="shared" si="45"/>
        <v>147.17530712377336</v>
      </c>
      <c r="J257" s="87">
        <f t="shared" si="46"/>
        <v>1250.4014093235785</v>
      </c>
      <c r="K257" s="187">
        <f t="shared" si="50"/>
        <v>-237.91177187129645</v>
      </c>
      <c r="L257" s="87">
        <f t="shared" si="47"/>
        <v>-2021.2984138185348</v>
      </c>
      <c r="M257" s="88">
        <f t="shared" si="51"/>
        <v>19336.486222988286</v>
      </c>
      <c r="N257" s="88">
        <f t="shared" si="52"/>
        <v>303977.5012229883</v>
      </c>
      <c r="O257" s="88">
        <f t="shared" si="53"/>
        <v>35778.896094984499</v>
      </c>
      <c r="P257" s="89">
        <f t="shared" si="48"/>
        <v>0.94930793324634899</v>
      </c>
      <c r="Q257" s="240">
        <v>3474.0972691589122</v>
      </c>
      <c r="R257" s="89">
        <f t="shared" si="54"/>
        <v>1.4639990161620388E-2</v>
      </c>
      <c r="S257" s="89">
        <f t="shared" si="54"/>
        <v>1.8819886542935937E-2</v>
      </c>
      <c r="T257" s="91">
        <v>8496</v>
      </c>
      <c r="U257" s="190">
        <v>280534</v>
      </c>
      <c r="V257" s="190">
        <v>32884.069862853125</v>
      </c>
      <c r="W257" s="196"/>
      <c r="X257" s="88">
        <v>0</v>
      </c>
      <c r="Y257" s="88">
        <f t="shared" si="55"/>
        <v>0</v>
      </c>
    </row>
    <row r="258" spans="2:27">
      <c r="B258" s="206">
        <v>4623</v>
      </c>
      <c r="C258" t="s">
        <v>285</v>
      </c>
      <c r="D258" s="190">
        <v>84614.46</v>
      </c>
      <c r="E258" s="85">
        <f t="shared" si="49"/>
        <v>33818.729016786579</v>
      </c>
      <c r="F258" s="86">
        <f t="shared" si="42"/>
        <v>0.89729956068835781</v>
      </c>
      <c r="G258" s="187">
        <f t="shared" si="43"/>
        <v>2324.3927260870491</v>
      </c>
      <c r="H258" s="187">
        <f t="shared" si="44"/>
        <v>5815.6306006697969</v>
      </c>
      <c r="I258" s="187">
        <f t="shared" si="45"/>
        <v>36.650665608170307</v>
      </c>
      <c r="J258" s="87">
        <f t="shared" si="46"/>
        <v>91.699965351642106</v>
      </c>
      <c r="K258" s="187">
        <f t="shared" si="50"/>
        <v>-348.43641338689952</v>
      </c>
      <c r="L258" s="87">
        <f t="shared" si="47"/>
        <v>-871.7879062940226</v>
      </c>
      <c r="M258" s="88">
        <f t="shared" si="51"/>
        <v>4943.842694375774</v>
      </c>
      <c r="N258" s="88">
        <f t="shared" si="52"/>
        <v>89558.302694375787</v>
      </c>
      <c r="O258" s="88">
        <f t="shared" si="53"/>
        <v>35794.685329486725</v>
      </c>
      <c r="P258" s="89">
        <f t="shared" si="48"/>
        <v>0.94972686304041132</v>
      </c>
      <c r="Q258" s="240">
        <v>-1160.5875131078801</v>
      </c>
      <c r="R258" s="89">
        <f t="shared" si="54"/>
        <v>8.7240089945390384E-2</v>
      </c>
      <c r="S258" s="89">
        <f t="shared" si="54"/>
        <v>8.4198251164568097E-2</v>
      </c>
      <c r="T258" s="91">
        <v>2502</v>
      </c>
      <c r="U258" s="190">
        <v>77825</v>
      </c>
      <c r="V258" s="190">
        <v>31192.38476953908</v>
      </c>
      <c r="W258" s="196"/>
      <c r="X258" s="88">
        <v>0</v>
      </c>
      <c r="Y258" s="88">
        <f t="shared" si="55"/>
        <v>0</v>
      </c>
      <c r="Z258" s="1"/>
      <c r="AA258" s="1"/>
    </row>
    <row r="259" spans="2:27">
      <c r="B259" s="206">
        <v>4624</v>
      </c>
      <c r="C259" t="s">
        <v>286</v>
      </c>
      <c r="D259" s="190">
        <v>909470.08499999996</v>
      </c>
      <c r="E259" s="85">
        <f t="shared" si="49"/>
        <v>34872.319210122696</v>
      </c>
      <c r="F259" s="86">
        <f t="shared" si="42"/>
        <v>0.92525407125428716</v>
      </c>
      <c r="G259" s="187">
        <f t="shared" si="43"/>
        <v>1692.2386100853794</v>
      </c>
      <c r="H259" s="187">
        <f t="shared" si="44"/>
        <v>44133.582951026692</v>
      </c>
      <c r="I259" s="187">
        <f t="shared" si="45"/>
        <v>0</v>
      </c>
      <c r="J259" s="87">
        <f t="shared" si="46"/>
        <v>0</v>
      </c>
      <c r="K259" s="187">
        <f t="shared" si="50"/>
        <v>-385.08707899506982</v>
      </c>
      <c r="L259" s="87">
        <f t="shared" si="47"/>
        <v>-10043.071020191423</v>
      </c>
      <c r="M259" s="88">
        <f t="shared" si="51"/>
        <v>34090.511930835273</v>
      </c>
      <c r="N259" s="88">
        <f t="shared" si="52"/>
        <v>943560.59693083528</v>
      </c>
      <c r="O259" s="88">
        <f t="shared" si="53"/>
        <v>36179.470741213008</v>
      </c>
      <c r="P259" s="89">
        <f t="shared" si="48"/>
        <v>0.95993622900238762</v>
      </c>
      <c r="Q259" s="240">
        <v>-1413.3307323405679</v>
      </c>
      <c r="R259" s="89">
        <f t="shared" si="54"/>
        <v>6.2586703851609138E-2</v>
      </c>
      <c r="S259" s="89">
        <f t="shared" si="54"/>
        <v>4.2866919930436613E-2</v>
      </c>
      <c r="T259" s="91">
        <v>26080</v>
      </c>
      <c r="U259" s="190">
        <v>855902</v>
      </c>
      <c r="V259" s="190">
        <v>33438.896702609782</v>
      </c>
      <c r="W259" s="196"/>
      <c r="X259" s="88">
        <v>0</v>
      </c>
      <c r="Y259" s="88">
        <f t="shared" si="55"/>
        <v>0</v>
      </c>
    </row>
    <row r="260" spans="2:27">
      <c r="B260" s="206">
        <v>4625</v>
      </c>
      <c r="C260" t="s">
        <v>287</v>
      </c>
      <c r="D260" s="190">
        <v>312574.696</v>
      </c>
      <c r="E260" s="85">
        <f t="shared" si="49"/>
        <v>58976.357735849058</v>
      </c>
      <c r="F260" s="86">
        <f t="shared" si="42"/>
        <v>1.5647974192379968</v>
      </c>
      <c r="G260" s="187">
        <f t="shared" si="43"/>
        <v>-12770.184505350438</v>
      </c>
      <c r="H260" s="187">
        <f t="shared" si="44"/>
        <v>-67681.977878357327</v>
      </c>
      <c r="I260" s="187">
        <f t="shared" si="45"/>
        <v>0</v>
      </c>
      <c r="J260" s="87">
        <f t="shared" si="46"/>
        <v>0</v>
      </c>
      <c r="K260" s="187">
        <f t="shared" si="50"/>
        <v>-385.08707899506982</v>
      </c>
      <c r="L260" s="87">
        <f t="shared" si="47"/>
        <v>-2040.9615186738699</v>
      </c>
      <c r="M260" s="88">
        <f t="shared" si="51"/>
        <v>-69722.939397031194</v>
      </c>
      <c r="N260" s="88">
        <f t="shared" si="52"/>
        <v>242851.75660296879</v>
      </c>
      <c r="O260" s="88">
        <f t="shared" si="53"/>
        <v>45821.086151503543</v>
      </c>
      <c r="P260" s="89">
        <f t="shared" si="48"/>
        <v>1.2157535681958713</v>
      </c>
      <c r="Q260" s="240">
        <v>-9486.9647104833493</v>
      </c>
      <c r="R260" s="89">
        <f t="shared" si="54"/>
        <v>7.3571704321424389E-2</v>
      </c>
      <c r="S260" s="89">
        <f t="shared" si="54"/>
        <v>7.2964022224638714E-2</v>
      </c>
      <c r="T260" s="91">
        <v>5300</v>
      </c>
      <c r="U260" s="190">
        <v>291154</v>
      </c>
      <c r="V260" s="190">
        <v>54965.829714932981</v>
      </c>
      <c r="W260" s="196"/>
      <c r="X260" s="88">
        <v>0</v>
      </c>
      <c r="Y260" s="88">
        <f t="shared" si="55"/>
        <v>0</v>
      </c>
      <c r="Z260" s="1"/>
      <c r="AA260" s="1"/>
    </row>
    <row r="261" spans="2:27">
      <c r="B261" s="206">
        <v>4626</v>
      </c>
      <c r="C261" t="s">
        <v>288</v>
      </c>
      <c r="D261" s="190">
        <v>1387748.2439999999</v>
      </c>
      <c r="E261" s="85">
        <f t="shared" si="49"/>
        <v>34896.103500301746</v>
      </c>
      <c r="F261" s="86">
        <f t="shared" si="42"/>
        <v>0.92588513084018553</v>
      </c>
      <c r="G261" s="187">
        <f t="shared" si="43"/>
        <v>1677.9680359779493</v>
      </c>
      <c r="H261" s="187">
        <f t="shared" si="44"/>
        <v>66729.43285477109</v>
      </c>
      <c r="I261" s="187">
        <f t="shared" si="45"/>
        <v>0</v>
      </c>
      <c r="J261" s="87">
        <f t="shared" si="46"/>
        <v>0</v>
      </c>
      <c r="K261" s="187">
        <f t="shared" si="50"/>
        <v>-385.08707899506982</v>
      </c>
      <c r="L261" s="87">
        <f t="shared" si="47"/>
        <v>-15314.142957475937</v>
      </c>
      <c r="M261" s="88">
        <f t="shared" si="51"/>
        <v>51415.289897295152</v>
      </c>
      <c r="N261" s="88">
        <f t="shared" si="52"/>
        <v>1439163.5338972951</v>
      </c>
      <c r="O261" s="88">
        <f t="shared" si="53"/>
        <v>36188.984457284627</v>
      </c>
      <c r="P261" s="89">
        <f t="shared" si="48"/>
        <v>0.96018865283674704</v>
      </c>
      <c r="Q261" s="240">
        <v>-710.77787805663684</v>
      </c>
      <c r="R261" s="89">
        <f t="shared" si="54"/>
        <v>4.8655915741684569E-2</v>
      </c>
      <c r="S261" s="89">
        <f t="shared" si="54"/>
        <v>3.810817971531473E-2</v>
      </c>
      <c r="T261" s="91">
        <v>39768</v>
      </c>
      <c r="U261" s="190">
        <v>1323359</v>
      </c>
      <c r="V261" s="190">
        <v>33615.093476935581</v>
      </c>
      <c r="W261" s="196"/>
      <c r="X261" s="88">
        <v>0</v>
      </c>
      <c r="Y261" s="88">
        <f t="shared" si="55"/>
        <v>0</v>
      </c>
    </row>
    <row r="262" spans="2:27">
      <c r="B262" s="206">
        <v>4627</v>
      </c>
      <c r="C262" t="s">
        <v>289</v>
      </c>
      <c r="D262" s="190">
        <v>961215.03599999996</v>
      </c>
      <c r="E262" s="85">
        <f t="shared" si="49"/>
        <v>31886.383678885388</v>
      </c>
      <c r="F262" s="86">
        <f t="shared" si="42"/>
        <v>0.84602937185493698</v>
      </c>
      <c r="G262" s="187">
        <f t="shared" si="43"/>
        <v>3483.7999288277642</v>
      </c>
      <c r="H262" s="187">
        <f t="shared" si="44"/>
        <v>105019.14885451295</v>
      </c>
      <c r="I262" s="187">
        <f t="shared" si="45"/>
        <v>712.9715338735873</v>
      </c>
      <c r="J262" s="87">
        <f t="shared" si="46"/>
        <v>21492.52688861929</v>
      </c>
      <c r="K262" s="187">
        <f t="shared" si="50"/>
        <v>327.88445487851749</v>
      </c>
      <c r="L262" s="87">
        <f t="shared" si="47"/>
        <v>9884.0768923129108</v>
      </c>
      <c r="M262" s="88">
        <f t="shared" si="51"/>
        <v>114903.22574682586</v>
      </c>
      <c r="N262" s="88">
        <f t="shared" si="52"/>
        <v>1076118.2617468259</v>
      </c>
      <c r="O262" s="88">
        <f t="shared" si="53"/>
        <v>35698.068062591665</v>
      </c>
      <c r="P262" s="89">
        <f t="shared" si="48"/>
        <v>0.94716335359874027</v>
      </c>
      <c r="Q262" s="240">
        <v>6069.2346620757162</v>
      </c>
      <c r="R262" s="89">
        <f t="shared" si="54"/>
        <v>4.5351170292132544E-2</v>
      </c>
      <c r="S262" s="89">
        <f t="shared" si="54"/>
        <v>3.9941490989907541E-2</v>
      </c>
      <c r="T262" s="91">
        <v>30145</v>
      </c>
      <c r="U262" s="190">
        <v>919514</v>
      </c>
      <c r="V262" s="190">
        <v>30661.709293407584</v>
      </c>
      <c r="W262" s="196"/>
      <c r="X262" s="88">
        <v>0</v>
      </c>
      <c r="Y262" s="88">
        <f t="shared" si="55"/>
        <v>0</v>
      </c>
    </row>
    <row r="263" spans="2:27">
      <c r="B263" s="206">
        <v>4628</v>
      </c>
      <c r="C263" t="s">
        <v>290</v>
      </c>
      <c r="D263" s="190">
        <v>131355.63800000001</v>
      </c>
      <c r="E263" s="85">
        <f t="shared" si="49"/>
        <v>34100.632917964693</v>
      </c>
      <c r="F263" s="86">
        <f t="shared" ref="F263:F326" si="56">E263/E$365</f>
        <v>0.90477921039837195</v>
      </c>
      <c r="G263" s="187">
        <f t="shared" ref="G263:G326" si="57">($E$365+$Y$365-E263-Y263)*0.6</f>
        <v>2155.2503853801813</v>
      </c>
      <c r="H263" s="187">
        <f t="shared" ref="H263:H326" si="58">G263*T263/1000</f>
        <v>8302.0244844844583</v>
      </c>
      <c r="I263" s="187">
        <f t="shared" ref="I263:I326" si="59">IF(E263+Y263&lt;(E$365+Y$365)*0.9,((E$365+Y$365)*0.9-E263-Y263)*0.35,0)</f>
        <v>0</v>
      </c>
      <c r="J263" s="87">
        <f t="shared" ref="J263:J326" si="60">I263*T263/1000</f>
        <v>0</v>
      </c>
      <c r="K263" s="187">
        <f t="shared" si="50"/>
        <v>-385.08707899506982</v>
      </c>
      <c r="L263" s="87">
        <f t="shared" ref="L263:L326" si="61">K263*T263/1000</f>
        <v>-1483.3554282890091</v>
      </c>
      <c r="M263" s="88">
        <f t="shared" si="51"/>
        <v>6818.6690561954492</v>
      </c>
      <c r="N263" s="88">
        <f t="shared" si="52"/>
        <v>138174.30705619545</v>
      </c>
      <c r="O263" s="88">
        <f t="shared" si="53"/>
        <v>35870.796224349804</v>
      </c>
      <c r="P263" s="89">
        <f t="shared" ref="P263:P326" si="62">O263/O$365</f>
        <v>0.95174628466002154</v>
      </c>
      <c r="Q263" s="240">
        <v>-1658.4860100088345</v>
      </c>
      <c r="R263" s="89">
        <f t="shared" si="54"/>
        <v>0.10033371307946193</v>
      </c>
      <c r="S263" s="89">
        <f t="shared" si="54"/>
        <v>0.10690372226970783</v>
      </c>
      <c r="T263" s="91">
        <v>3852</v>
      </c>
      <c r="U263" s="190">
        <v>119378</v>
      </c>
      <c r="V263" s="190">
        <v>30807.225806451614</v>
      </c>
      <c r="W263" s="196"/>
      <c r="X263" s="88">
        <v>0</v>
      </c>
      <c r="Y263" s="88">
        <f t="shared" si="55"/>
        <v>0</v>
      </c>
    </row>
    <row r="264" spans="2:27">
      <c r="B264" s="206">
        <v>4629</v>
      </c>
      <c r="C264" t="s">
        <v>291</v>
      </c>
      <c r="D264" s="190">
        <v>28703.992999999999</v>
      </c>
      <c r="E264" s="85">
        <f t="shared" ref="E264:E327" si="63">D264/T264*1000</f>
        <v>74749.981770833328</v>
      </c>
      <c r="F264" s="86">
        <f t="shared" si="56"/>
        <v>1.9833130266704719</v>
      </c>
      <c r="G264" s="187">
        <f t="shared" si="57"/>
        <v>-22234.358926340999</v>
      </c>
      <c r="H264" s="187">
        <f t="shared" si="58"/>
        <v>-8537.9938277149449</v>
      </c>
      <c r="I264" s="187">
        <f t="shared" si="59"/>
        <v>0</v>
      </c>
      <c r="J264" s="87">
        <f t="shared" si="60"/>
        <v>0</v>
      </c>
      <c r="K264" s="187">
        <f t="shared" ref="K264:K327" si="64">I264+J$367</f>
        <v>-385.08707899506982</v>
      </c>
      <c r="L264" s="87">
        <f t="shared" si="61"/>
        <v>-147.87343833410682</v>
      </c>
      <c r="M264" s="88">
        <f t="shared" ref="M264:M327" si="65">H264+L264</f>
        <v>-8685.867266049052</v>
      </c>
      <c r="N264" s="88">
        <f t="shared" ref="N264:N327" si="66">D264+M264</f>
        <v>20018.125733950947</v>
      </c>
      <c r="O264" s="88">
        <f t="shared" ref="O264:O327" si="67">N264/T264*1000</f>
        <v>52130.535765497254</v>
      </c>
      <c r="P264" s="89">
        <f t="shared" si="62"/>
        <v>1.3831598111688614</v>
      </c>
      <c r="Q264" s="240">
        <v>-271.25712121237666</v>
      </c>
      <c r="R264" s="89">
        <f t="shared" ref="R264:S327" si="68">(D264-U264)/U264</f>
        <v>8.1455542159596064E-2</v>
      </c>
      <c r="S264" s="89">
        <f t="shared" si="68"/>
        <v>7.0190380262100102E-2</v>
      </c>
      <c r="T264" s="91">
        <v>384</v>
      </c>
      <c r="U264" s="190">
        <v>26542</v>
      </c>
      <c r="V264" s="190">
        <v>69847.368421052641</v>
      </c>
      <c r="W264" s="196"/>
      <c r="X264" s="88">
        <v>0</v>
      </c>
      <c r="Y264" s="88">
        <f t="shared" ref="Y264:Y327" si="69">X264*1000/T264</f>
        <v>0</v>
      </c>
    </row>
    <row r="265" spans="2:27">
      <c r="B265" s="206">
        <v>4630</v>
      </c>
      <c r="C265" t="s">
        <v>292</v>
      </c>
      <c r="D265" s="190">
        <v>248976.935</v>
      </c>
      <c r="E265" s="85">
        <f t="shared" si="63"/>
        <v>30363.040853658535</v>
      </c>
      <c r="F265" s="86">
        <f t="shared" si="56"/>
        <v>0.80561109217401428</v>
      </c>
      <c r="G265" s="187">
        <f t="shared" si="57"/>
        <v>4397.8056239638763</v>
      </c>
      <c r="H265" s="187">
        <f t="shared" si="58"/>
        <v>36062.006116503784</v>
      </c>
      <c r="I265" s="187">
        <f t="shared" si="59"/>
        <v>1246.1415227029859</v>
      </c>
      <c r="J265" s="87">
        <f t="shared" si="60"/>
        <v>10218.360486164484</v>
      </c>
      <c r="K265" s="187">
        <f t="shared" si="64"/>
        <v>861.05444370791611</v>
      </c>
      <c r="L265" s="87">
        <f t="shared" si="61"/>
        <v>7060.6464384049123</v>
      </c>
      <c r="M265" s="88">
        <f t="shared" si="65"/>
        <v>43122.652554908695</v>
      </c>
      <c r="N265" s="88">
        <f t="shared" si="66"/>
        <v>292099.58755490871</v>
      </c>
      <c r="O265" s="88">
        <f t="shared" si="67"/>
        <v>35621.900921330329</v>
      </c>
      <c r="P265" s="89">
        <f t="shared" si="62"/>
        <v>0.94514243961469435</v>
      </c>
      <c r="Q265" s="240">
        <v>5556.8752490469997</v>
      </c>
      <c r="R265" s="89">
        <f t="shared" si="68"/>
        <v>5.3977695088601584E-2</v>
      </c>
      <c r="S265" s="89">
        <f t="shared" si="68"/>
        <v>4.7808069556375579E-2</v>
      </c>
      <c r="T265" s="91">
        <v>8200</v>
      </c>
      <c r="U265" s="190">
        <v>236226</v>
      </c>
      <c r="V265" s="190">
        <v>28977.674190382728</v>
      </c>
      <c r="W265" s="196"/>
      <c r="X265" s="88">
        <v>0</v>
      </c>
      <c r="Y265" s="88">
        <f t="shared" si="69"/>
        <v>0</v>
      </c>
      <c r="Z265" s="1"/>
      <c r="AA265" s="1"/>
    </row>
    <row r="266" spans="2:27">
      <c r="B266" s="206">
        <v>4631</v>
      </c>
      <c r="C266" t="s">
        <v>293</v>
      </c>
      <c r="D266" s="190">
        <v>982108.46100000001</v>
      </c>
      <c r="E266" s="85">
        <f t="shared" si="63"/>
        <v>32752.233075435208</v>
      </c>
      <c r="F266" s="86">
        <f t="shared" si="56"/>
        <v>0.86900262678597806</v>
      </c>
      <c r="G266" s="187">
        <f t="shared" si="57"/>
        <v>2964.2902908978722</v>
      </c>
      <c r="H266" s="187">
        <f t="shared" si="58"/>
        <v>88887.208662863603</v>
      </c>
      <c r="I266" s="187">
        <f t="shared" si="59"/>
        <v>409.92424508115033</v>
      </c>
      <c r="J266" s="87">
        <f t="shared" si="60"/>
        <v>12291.988413003373</v>
      </c>
      <c r="K266" s="187">
        <f t="shared" si="64"/>
        <v>24.837166086080515</v>
      </c>
      <c r="L266" s="87">
        <f t="shared" si="61"/>
        <v>744.76726225721029</v>
      </c>
      <c r="M266" s="88">
        <f t="shared" si="65"/>
        <v>89631.975925120816</v>
      </c>
      <c r="N266" s="88">
        <f t="shared" si="66"/>
        <v>1071740.4369251209</v>
      </c>
      <c r="O266" s="88">
        <f t="shared" si="67"/>
        <v>35741.360532419159</v>
      </c>
      <c r="P266" s="89">
        <f t="shared" si="62"/>
        <v>0.94831201634529239</v>
      </c>
      <c r="Q266" s="240">
        <v>1265.6974502587254</v>
      </c>
      <c r="R266" s="89">
        <f t="shared" si="68"/>
        <v>4.0068349936935622E-2</v>
      </c>
      <c r="S266" s="89">
        <f t="shared" si="68"/>
        <v>3.7779131265027646E-2</v>
      </c>
      <c r="T266" s="91">
        <v>29986</v>
      </c>
      <c r="U266" s="190">
        <v>944273</v>
      </c>
      <c r="V266" s="190">
        <v>31559.926470588234</v>
      </c>
      <c r="W266" s="196"/>
      <c r="X266" s="88">
        <v>0</v>
      </c>
      <c r="Y266" s="88">
        <f t="shared" si="69"/>
        <v>0</v>
      </c>
    </row>
    <row r="267" spans="2:27">
      <c r="B267" s="206">
        <v>4632</v>
      </c>
      <c r="C267" t="s">
        <v>294</v>
      </c>
      <c r="D267" s="190">
        <v>136454.18900000001</v>
      </c>
      <c r="E267" s="85">
        <f t="shared" si="63"/>
        <v>47363.481082957311</v>
      </c>
      <c r="F267" s="86">
        <f t="shared" si="56"/>
        <v>1.2566773502136532</v>
      </c>
      <c r="G267" s="187">
        <f t="shared" si="57"/>
        <v>-5802.4585136153892</v>
      </c>
      <c r="H267" s="187">
        <f t="shared" si="58"/>
        <v>-16716.882977725934</v>
      </c>
      <c r="I267" s="187">
        <f t="shared" si="59"/>
        <v>0</v>
      </c>
      <c r="J267" s="87">
        <f t="shared" si="60"/>
        <v>0</v>
      </c>
      <c r="K267" s="187">
        <f t="shared" si="64"/>
        <v>-385.08707899506982</v>
      </c>
      <c r="L267" s="87">
        <f t="shared" si="61"/>
        <v>-1109.4358745847962</v>
      </c>
      <c r="M267" s="88">
        <f t="shared" si="65"/>
        <v>-17826.318852310731</v>
      </c>
      <c r="N267" s="88">
        <f t="shared" si="66"/>
        <v>118627.87014768927</v>
      </c>
      <c r="O267" s="88">
        <f t="shared" si="67"/>
        <v>41175.935490346848</v>
      </c>
      <c r="P267" s="89">
        <f t="shared" si="62"/>
        <v>1.0925055405861339</v>
      </c>
      <c r="Q267" s="240">
        <v>-4158.3635062834746</v>
      </c>
      <c r="R267" s="89">
        <f t="shared" si="68"/>
        <v>-3.9258569843493556E-3</v>
      </c>
      <c r="S267" s="89">
        <f t="shared" si="68"/>
        <v>-1.2569332713398794E-2</v>
      </c>
      <c r="T267" s="91">
        <v>2881</v>
      </c>
      <c r="U267" s="190">
        <v>136992</v>
      </c>
      <c r="V267" s="190">
        <v>47966.386554621851</v>
      </c>
      <c r="W267" s="196"/>
      <c r="X267" s="88">
        <v>0</v>
      </c>
      <c r="Y267" s="88">
        <f t="shared" si="69"/>
        <v>0</v>
      </c>
    </row>
    <row r="268" spans="2:27">
      <c r="B268" s="206">
        <v>4633</v>
      </c>
      <c r="C268" t="s">
        <v>295</v>
      </c>
      <c r="D268" s="190">
        <v>16732.968000000001</v>
      </c>
      <c r="E268" s="85">
        <f t="shared" si="63"/>
        <v>32240.78612716763</v>
      </c>
      <c r="F268" s="86">
        <f t="shared" si="56"/>
        <v>0.85543259812617523</v>
      </c>
      <c r="G268" s="187">
        <f t="shared" si="57"/>
        <v>3271.1584598584186</v>
      </c>
      <c r="H268" s="187">
        <f t="shared" si="58"/>
        <v>1697.7312406665192</v>
      </c>
      <c r="I268" s="187">
        <f t="shared" si="59"/>
        <v>588.93067697480251</v>
      </c>
      <c r="J268" s="87">
        <f t="shared" si="60"/>
        <v>305.65502134992255</v>
      </c>
      <c r="K268" s="187">
        <f t="shared" si="64"/>
        <v>203.84359797973269</v>
      </c>
      <c r="L268" s="87">
        <f t="shared" si="61"/>
        <v>105.79482735148126</v>
      </c>
      <c r="M268" s="88">
        <f t="shared" si="65"/>
        <v>1803.5260680180004</v>
      </c>
      <c r="N268" s="88">
        <f t="shared" si="66"/>
        <v>18536.494068018001</v>
      </c>
      <c r="O268" s="88">
        <f t="shared" si="67"/>
        <v>35715.788185005782</v>
      </c>
      <c r="P268" s="89">
        <f t="shared" si="62"/>
        <v>0.9476335149123023</v>
      </c>
      <c r="Q268" s="240">
        <v>423.68223762870593</v>
      </c>
      <c r="R268" s="89">
        <f t="shared" si="68"/>
        <v>2.1236985047299404E-2</v>
      </c>
      <c r="S268" s="89">
        <f t="shared" si="68"/>
        <v>9.4307771276774376E-3</v>
      </c>
      <c r="T268" s="91">
        <v>519</v>
      </c>
      <c r="U268" s="190">
        <v>16385</v>
      </c>
      <c r="V268" s="190">
        <v>31939.571150097465</v>
      </c>
      <c r="W268" s="196"/>
      <c r="X268" s="88">
        <v>0</v>
      </c>
      <c r="Y268" s="88">
        <f t="shared" si="69"/>
        <v>0</v>
      </c>
    </row>
    <row r="269" spans="2:27">
      <c r="B269" s="206">
        <v>4634</v>
      </c>
      <c r="C269" t="s">
        <v>296</v>
      </c>
      <c r="D269" s="190">
        <v>73089.676999999996</v>
      </c>
      <c r="E269" s="85">
        <f t="shared" si="63"/>
        <v>43146.208382526558</v>
      </c>
      <c r="F269" s="86">
        <f t="shared" si="56"/>
        <v>1.1447820468886472</v>
      </c>
      <c r="G269" s="187">
        <f t="shared" si="57"/>
        <v>-3272.094893356938</v>
      </c>
      <c r="H269" s="187">
        <f t="shared" si="58"/>
        <v>-5542.9287493466527</v>
      </c>
      <c r="I269" s="187">
        <f t="shared" si="59"/>
        <v>0</v>
      </c>
      <c r="J269" s="87">
        <f t="shared" si="60"/>
        <v>0</v>
      </c>
      <c r="K269" s="187">
        <f t="shared" si="64"/>
        <v>-385.08707899506982</v>
      </c>
      <c r="L269" s="87">
        <f t="shared" si="61"/>
        <v>-652.33751181764831</v>
      </c>
      <c r="M269" s="88">
        <f t="shared" si="65"/>
        <v>-6195.2662611643009</v>
      </c>
      <c r="N269" s="88">
        <f t="shared" si="66"/>
        <v>66894.410738835693</v>
      </c>
      <c r="O269" s="88">
        <f t="shared" si="67"/>
        <v>39489.026410174556</v>
      </c>
      <c r="P269" s="89">
        <f t="shared" si="62"/>
        <v>1.0477474192561318</v>
      </c>
      <c r="Q269" s="240">
        <v>-1341.0754409733408</v>
      </c>
      <c r="R269" s="89">
        <f t="shared" si="68"/>
        <v>6.3431936563363836E-2</v>
      </c>
      <c r="S269" s="89">
        <f t="shared" si="68"/>
        <v>3.8321383161631417E-2</v>
      </c>
      <c r="T269" s="91">
        <v>1694</v>
      </c>
      <c r="U269" s="190">
        <v>68730</v>
      </c>
      <c r="V269" s="190">
        <v>41553.808948004837</v>
      </c>
      <c r="W269" s="196"/>
      <c r="X269" s="88">
        <v>0</v>
      </c>
      <c r="Y269" s="88">
        <f t="shared" si="69"/>
        <v>0</v>
      </c>
    </row>
    <row r="270" spans="2:27">
      <c r="B270" s="206">
        <v>4635</v>
      </c>
      <c r="C270" t="s">
        <v>297</v>
      </c>
      <c r="D270" s="190">
        <v>88183.854000000007</v>
      </c>
      <c r="E270" s="85">
        <f t="shared" si="63"/>
        <v>39473.524619516567</v>
      </c>
      <c r="F270" s="86">
        <f t="shared" si="56"/>
        <v>1.0473361161009955</v>
      </c>
      <c r="G270" s="187">
        <f t="shared" si="57"/>
        <v>-1068.4846355509435</v>
      </c>
      <c r="H270" s="187">
        <f t="shared" si="58"/>
        <v>-2386.994675820808</v>
      </c>
      <c r="I270" s="187">
        <f t="shared" si="59"/>
        <v>0</v>
      </c>
      <c r="J270" s="87">
        <f t="shared" si="60"/>
        <v>0</v>
      </c>
      <c r="K270" s="187">
        <f t="shared" si="64"/>
        <v>-385.08707899506982</v>
      </c>
      <c r="L270" s="87">
        <f t="shared" si="61"/>
        <v>-860.284534474986</v>
      </c>
      <c r="M270" s="88">
        <f t="shared" si="65"/>
        <v>-3247.2792102957937</v>
      </c>
      <c r="N270" s="88">
        <f t="shared" si="66"/>
        <v>84936.574789704217</v>
      </c>
      <c r="O270" s="88">
        <f t="shared" si="67"/>
        <v>38019.952904970552</v>
      </c>
      <c r="P270" s="89">
        <f t="shared" si="62"/>
        <v>1.0087690469410708</v>
      </c>
      <c r="Q270" s="240">
        <v>829.72787607174132</v>
      </c>
      <c r="R270" s="89">
        <f t="shared" si="68"/>
        <v>-9.9392806078679619E-2</v>
      </c>
      <c r="S270" s="89">
        <f t="shared" si="68"/>
        <v>-0.10181162575796704</v>
      </c>
      <c r="T270" s="91">
        <v>2234</v>
      </c>
      <c r="U270" s="190">
        <v>97916</v>
      </c>
      <c r="V270" s="190">
        <v>43947.935368043094</v>
      </c>
      <c r="W270" s="196"/>
      <c r="X270" s="88">
        <v>0</v>
      </c>
      <c r="Y270" s="88">
        <f t="shared" si="69"/>
        <v>0</v>
      </c>
    </row>
    <row r="271" spans="2:27">
      <c r="B271" s="206">
        <v>4636</v>
      </c>
      <c r="C271" t="s">
        <v>298</v>
      </c>
      <c r="D271" s="190">
        <v>31172.974999999999</v>
      </c>
      <c r="E271" s="85">
        <f t="shared" si="63"/>
        <v>41563.966666666667</v>
      </c>
      <c r="F271" s="86">
        <f t="shared" si="56"/>
        <v>1.1028010251938591</v>
      </c>
      <c r="G271" s="187">
        <f t="shared" si="57"/>
        <v>-2322.7498638410034</v>
      </c>
      <c r="H271" s="187">
        <f t="shared" si="58"/>
        <v>-1742.0623978807525</v>
      </c>
      <c r="I271" s="187">
        <f t="shared" si="59"/>
        <v>0</v>
      </c>
      <c r="J271" s="87">
        <f t="shared" si="60"/>
        <v>0</v>
      </c>
      <c r="K271" s="187">
        <f t="shared" si="64"/>
        <v>-385.08707899506982</v>
      </c>
      <c r="L271" s="87">
        <f t="shared" si="61"/>
        <v>-288.81530924630238</v>
      </c>
      <c r="M271" s="88">
        <f t="shared" si="65"/>
        <v>-2030.8777071270549</v>
      </c>
      <c r="N271" s="88">
        <f t="shared" si="66"/>
        <v>29142.097292872942</v>
      </c>
      <c r="O271" s="88">
        <f t="shared" si="67"/>
        <v>38856.129723830592</v>
      </c>
      <c r="P271" s="89">
        <f t="shared" si="62"/>
        <v>1.0309550105782164</v>
      </c>
      <c r="Q271" s="240">
        <v>-1276.7870929929222</v>
      </c>
      <c r="R271" s="89">
        <f t="shared" si="68"/>
        <v>0.10136288157150927</v>
      </c>
      <c r="S271" s="89">
        <f t="shared" si="68"/>
        <v>0.11017378462408148</v>
      </c>
      <c r="T271" s="91">
        <v>750</v>
      </c>
      <c r="U271" s="190">
        <v>28304</v>
      </c>
      <c r="V271" s="190">
        <v>37439.153439153437</v>
      </c>
      <c r="W271" s="196"/>
      <c r="X271" s="88">
        <v>0</v>
      </c>
      <c r="Y271" s="88">
        <f t="shared" si="69"/>
        <v>0</v>
      </c>
    </row>
    <row r="272" spans="2:27">
      <c r="B272" s="206">
        <v>4637</v>
      </c>
      <c r="C272" t="s">
        <v>299</v>
      </c>
      <c r="D272" s="190">
        <v>40833.368999999999</v>
      </c>
      <c r="E272" s="85">
        <f t="shared" si="63"/>
        <v>32202.972397476336</v>
      </c>
      <c r="F272" s="86">
        <f t="shared" si="56"/>
        <v>0.85442930072185397</v>
      </c>
      <c r="G272" s="187">
        <f t="shared" si="57"/>
        <v>3293.8466976731947</v>
      </c>
      <c r="H272" s="187">
        <f t="shared" si="58"/>
        <v>4176.5976126496107</v>
      </c>
      <c r="I272" s="187">
        <f t="shared" si="59"/>
        <v>602.16548236675533</v>
      </c>
      <c r="J272" s="87">
        <f t="shared" si="60"/>
        <v>763.54583164104577</v>
      </c>
      <c r="K272" s="187">
        <f t="shared" si="64"/>
        <v>217.07840337168551</v>
      </c>
      <c r="L272" s="87">
        <f t="shared" si="61"/>
        <v>275.25541547529724</v>
      </c>
      <c r="M272" s="88">
        <f t="shared" si="65"/>
        <v>4451.8530281249077</v>
      </c>
      <c r="N272" s="88">
        <f t="shared" si="66"/>
        <v>45285.222028124903</v>
      </c>
      <c r="O272" s="88">
        <f t="shared" si="67"/>
        <v>35713.897498521219</v>
      </c>
      <c r="P272" s="89">
        <f t="shared" si="62"/>
        <v>0.94758335004208627</v>
      </c>
      <c r="Q272" s="240">
        <v>1688.7953848038569</v>
      </c>
      <c r="R272" s="92">
        <f t="shared" si="68"/>
        <v>-8.8025779201864555E-3</v>
      </c>
      <c r="S272" s="92">
        <f t="shared" si="68"/>
        <v>-8.8025779201864347E-3</v>
      </c>
      <c r="T272" s="91">
        <v>1268</v>
      </c>
      <c r="U272" s="190">
        <v>41196</v>
      </c>
      <c r="V272" s="190">
        <v>32488.958990536274</v>
      </c>
      <c r="W272" s="196"/>
      <c r="X272" s="88">
        <v>0</v>
      </c>
      <c r="Y272" s="88">
        <f t="shared" si="69"/>
        <v>0</v>
      </c>
      <c r="Z272" s="1"/>
    </row>
    <row r="273" spans="2:28">
      <c r="B273" s="206">
        <v>4638</v>
      </c>
      <c r="C273" t="s">
        <v>300</v>
      </c>
      <c r="D273" s="190">
        <v>144658.193</v>
      </c>
      <c r="E273" s="85">
        <f t="shared" si="63"/>
        <v>37292.650940964166</v>
      </c>
      <c r="F273" s="86">
        <f t="shared" si="56"/>
        <v>0.98947181869613055</v>
      </c>
      <c r="G273" s="187">
        <f t="shared" si="57"/>
        <v>240.03957158049741</v>
      </c>
      <c r="H273" s="187">
        <f t="shared" si="58"/>
        <v>931.11349816074949</v>
      </c>
      <c r="I273" s="187">
        <f t="shared" si="59"/>
        <v>0</v>
      </c>
      <c r="J273" s="87">
        <f t="shared" si="60"/>
        <v>0</v>
      </c>
      <c r="K273" s="187">
        <f t="shared" si="64"/>
        <v>-385.08707899506982</v>
      </c>
      <c r="L273" s="87">
        <f t="shared" si="61"/>
        <v>-1493.7527794218756</v>
      </c>
      <c r="M273" s="88">
        <f t="shared" si="65"/>
        <v>-562.63928126112614</v>
      </c>
      <c r="N273" s="88">
        <f t="shared" si="66"/>
        <v>144095.55371873887</v>
      </c>
      <c r="O273" s="88">
        <f t="shared" si="67"/>
        <v>37147.603433549593</v>
      </c>
      <c r="P273" s="89">
        <f t="shared" si="62"/>
        <v>0.985623327979125</v>
      </c>
      <c r="Q273" s="240">
        <v>-74.36330255939265</v>
      </c>
      <c r="R273" s="92">
        <f t="shared" si="68"/>
        <v>3.0138243630096987E-2</v>
      </c>
      <c r="S273" s="92">
        <f t="shared" si="68"/>
        <v>4.8728003118137041E-2</v>
      </c>
      <c r="T273" s="91">
        <v>3879</v>
      </c>
      <c r="U273" s="190">
        <v>140426</v>
      </c>
      <c r="V273" s="190">
        <v>35559.888579387181</v>
      </c>
      <c r="W273" s="196"/>
      <c r="X273" s="88">
        <v>0</v>
      </c>
      <c r="Y273" s="88">
        <f t="shared" si="69"/>
        <v>0</v>
      </c>
      <c r="Z273" s="1"/>
    </row>
    <row r="274" spans="2:28">
      <c r="B274" s="206">
        <v>4639</v>
      </c>
      <c r="C274" t="s">
        <v>301</v>
      </c>
      <c r="D274" s="190">
        <v>98372.262000000002</v>
      </c>
      <c r="E274" s="85">
        <f t="shared" si="63"/>
        <v>38562.235201881616</v>
      </c>
      <c r="F274" s="86">
        <f t="shared" si="56"/>
        <v>1.0231572182572028</v>
      </c>
      <c r="G274" s="187">
        <f t="shared" si="57"/>
        <v>-521.71098496997286</v>
      </c>
      <c r="H274" s="187">
        <f t="shared" si="58"/>
        <v>-1330.8847226584007</v>
      </c>
      <c r="I274" s="187">
        <f t="shared" si="59"/>
        <v>0</v>
      </c>
      <c r="J274" s="87">
        <f t="shared" si="60"/>
        <v>0</v>
      </c>
      <c r="K274" s="187">
        <f t="shared" si="64"/>
        <v>-385.08707899506982</v>
      </c>
      <c r="L274" s="87">
        <f t="shared" si="61"/>
        <v>-982.35713851642311</v>
      </c>
      <c r="M274" s="88">
        <f t="shared" si="65"/>
        <v>-2313.241861174824</v>
      </c>
      <c r="N274" s="88">
        <f t="shared" si="66"/>
        <v>96059.020138825173</v>
      </c>
      <c r="O274" s="88">
        <f t="shared" si="67"/>
        <v>37655.437137916575</v>
      </c>
      <c r="P274" s="89">
        <f t="shared" si="62"/>
        <v>0.9990974878035539</v>
      </c>
      <c r="Q274" s="240">
        <v>140.69916663340337</v>
      </c>
      <c r="R274" s="92">
        <f t="shared" si="68"/>
        <v>1.7682691412432911E-2</v>
      </c>
      <c r="S274" s="92">
        <f t="shared" si="68"/>
        <v>2.1672039477554018E-2</v>
      </c>
      <c r="T274" s="91">
        <v>2551</v>
      </c>
      <c r="U274" s="190">
        <v>96663</v>
      </c>
      <c r="V274" s="190">
        <v>37744.240531042567</v>
      </c>
      <c r="W274" s="196"/>
      <c r="X274" s="88">
        <v>0</v>
      </c>
      <c r="Y274" s="88">
        <f t="shared" si="69"/>
        <v>0</v>
      </c>
      <c r="Z274" s="1"/>
      <c r="AA274" s="1"/>
    </row>
    <row r="275" spans="2:28">
      <c r="B275" s="206">
        <v>4640</v>
      </c>
      <c r="C275" t="s">
        <v>302</v>
      </c>
      <c r="D275" s="190">
        <v>403016.76799999998</v>
      </c>
      <c r="E275" s="85">
        <f t="shared" si="63"/>
        <v>32715.055442811918</v>
      </c>
      <c r="F275" s="86">
        <f t="shared" si="56"/>
        <v>0.86801620670485224</v>
      </c>
      <c r="G275" s="187">
        <f t="shared" si="57"/>
        <v>2986.5968704718462</v>
      </c>
      <c r="H275" s="187">
        <f t="shared" si="58"/>
        <v>36791.88684734267</v>
      </c>
      <c r="I275" s="187">
        <f t="shared" si="59"/>
        <v>422.93641649930191</v>
      </c>
      <c r="J275" s="87">
        <f t="shared" si="60"/>
        <v>5210.1537148549005</v>
      </c>
      <c r="K275" s="187">
        <f t="shared" si="64"/>
        <v>37.849337504232096</v>
      </c>
      <c r="L275" s="87">
        <f t="shared" si="61"/>
        <v>466.26598871463517</v>
      </c>
      <c r="M275" s="88">
        <f t="shared" si="65"/>
        <v>37258.152836057307</v>
      </c>
      <c r="N275" s="88">
        <f t="shared" si="66"/>
        <v>440274.92083605728</v>
      </c>
      <c r="O275" s="88">
        <f t="shared" si="67"/>
        <v>35739.501650787992</v>
      </c>
      <c r="P275" s="89">
        <f t="shared" si="62"/>
        <v>0.94826269534123608</v>
      </c>
      <c r="Q275" s="240">
        <v>-3566.1327052061097</v>
      </c>
      <c r="R275" s="92">
        <f t="shared" si="68"/>
        <v>3.7611913245865124E-2</v>
      </c>
      <c r="S275" s="92">
        <f t="shared" si="68"/>
        <v>2.7420254710046568E-2</v>
      </c>
      <c r="T275" s="91">
        <v>12319</v>
      </c>
      <c r="U275" s="190">
        <v>388408</v>
      </c>
      <c r="V275" s="190">
        <v>31841.941301852763</v>
      </c>
      <c r="W275" s="196"/>
      <c r="X275" s="88">
        <v>0</v>
      </c>
      <c r="Y275" s="88">
        <f t="shared" si="69"/>
        <v>0</v>
      </c>
    </row>
    <row r="276" spans="2:28">
      <c r="B276" s="206">
        <v>4641</v>
      </c>
      <c r="C276" t="s">
        <v>303</v>
      </c>
      <c r="D276" s="190">
        <v>99654.754000000001</v>
      </c>
      <c r="E276" s="85">
        <f t="shared" si="63"/>
        <v>55363.752222222225</v>
      </c>
      <c r="F276" s="86">
        <f t="shared" si="56"/>
        <v>1.4689455219443797</v>
      </c>
      <c r="G276" s="187">
        <f t="shared" si="57"/>
        <v>-10602.621197174338</v>
      </c>
      <c r="H276" s="187">
        <f t="shared" si="58"/>
        <v>-19084.718154913808</v>
      </c>
      <c r="I276" s="187">
        <f t="shared" si="59"/>
        <v>0</v>
      </c>
      <c r="J276" s="87">
        <f t="shared" si="60"/>
        <v>0</v>
      </c>
      <c r="K276" s="187">
        <f t="shared" si="64"/>
        <v>-385.08707899506982</v>
      </c>
      <c r="L276" s="87">
        <f t="shared" si="61"/>
        <v>-693.15674219112566</v>
      </c>
      <c r="M276" s="88">
        <f t="shared" si="65"/>
        <v>-19777.874897104932</v>
      </c>
      <c r="N276" s="88">
        <f t="shared" si="66"/>
        <v>79876.879102895065</v>
      </c>
      <c r="O276" s="88">
        <f t="shared" si="67"/>
        <v>44376.043946052814</v>
      </c>
      <c r="P276" s="89">
        <f t="shared" si="62"/>
        <v>1.1774128092784246</v>
      </c>
      <c r="Q276" s="240">
        <v>-2985.7305431830209</v>
      </c>
      <c r="R276" s="92">
        <f t="shared" si="68"/>
        <v>6.2462727621646986E-2</v>
      </c>
      <c r="S276" s="92">
        <f t="shared" si="68"/>
        <v>4.7706300849124195E-2</v>
      </c>
      <c r="T276" s="91">
        <v>1800</v>
      </c>
      <c r="U276" s="190">
        <v>93796</v>
      </c>
      <c r="V276" s="190">
        <v>52842.816901408449</v>
      </c>
      <c r="W276" s="196"/>
      <c r="X276" s="88">
        <v>0</v>
      </c>
      <c r="Y276" s="88">
        <f t="shared" si="69"/>
        <v>0</v>
      </c>
    </row>
    <row r="277" spans="2:28">
      <c r="B277" s="206">
        <v>4642</v>
      </c>
      <c r="C277" t="s">
        <v>304</v>
      </c>
      <c r="D277" s="190">
        <v>87314.092999999993</v>
      </c>
      <c r="E277" s="85">
        <f t="shared" si="63"/>
        <v>40423.191203703704</v>
      </c>
      <c r="F277" s="86">
        <f t="shared" si="56"/>
        <v>1.0725332608064797</v>
      </c>
      <c r="G277" s="187">
        <f t="shared" si="57"/>
        <v>-1638.2845860632253</v>
      </c>
      <c r="H277" s="187">
        <f t="shared" si="58"/>
        <v>-3538.6947058965666</v>
      </c>
      <c r="I277" s="187">
        <f t="shared" si="59"/>
        <v>0</v>
      </c>
      <c r="J277" s="87">
        <f t="shared" si="60"/>
        <v>0</v>
      </c>
      <c r="K277" s="187">
        <f t="shared" si="64"/>
        <v>-385.08707899506982</v>
      </c>
      <c r="L277" s="87">
        <f t="shared" si="61"/>
        <v>-831.7880906293509</v>
      </c>
      <c r="M277" s="88">
        <f t="shared" si="65"/>
        <v>-4370.4827965259174</v>
      </c>
      <c r="N277" s="88">
        <f t="shared" si="66"/>
        <v>82943.610203474076</v>
      </c>
      <c r="O277" s="88">
        <f t="shared" si="67"/>
        <v>38399.819538645403</v>
      </c>
      <c r="P277" s="89">
        <f t="shared" si="62"/>
        <v>1.0188479048232646</v>
      </c>
      <c r="Q277" s="240">
        <v>-1675.3283318196209</v>
      </c>
      <c r="R277" s="92">
        <f t="shared" si="68"/>
        <v>8.6171806386604724E-2</v>
      </c>
      <c r="S277" s="92">
        <f t="shared" si="68"/>
        <v>7.0583229535686021E-2</v>
      </c>
      <c r="T277" s="91">
        <v>2160</v>
      </c>
      <c r="U277" s="190">
        <v>80387</v>
      </c>
      <c r="V277" s="190">
        <v>37758.102395490838</v>
      </c>
      <c r="W277" s="196"/>
      <c r="X277" s="88">
        <v>0</v>
      </c>
      <c r="Y277" s="88">
        <f t="shared" si="69"/>
        <v>0</v>
      </c>
    </row>
    <row r="278" spans="2:28">
      <c r="B278" s="206">
        <v>4643</v>
      </c>
      <c r="C278" t="s">
        <v>305</v>
      </c>
      <c r="D278" s="190">
        <v>217363.50599999999</v>
      </c>
      <c r="E278" s="85">
        <f t="shared" si="63"/>
        <v>41489.502958579884</v>
      </c>
      <c r="F278" s="86">
        <f t="shared" si="56"/>
        <v>1.1008253077586967</v>
      </c>
      <c r="G278" s="187">
        <f t="shared" si="57"/>
        <v>-2278.0716389889335</v>
      </c>
      <c r="H278" s="187">
        <f t="shared" si="58"/>
        <v>-11934.817316663022</v>
      </c>
      <c r="I278" s="187">
        <f t="shared" si="59"/>
        <v>0</v>
      </c>
      <c r="J278" s="87">
        <f t="shared" si="60"/>
        <v>0</v>
      </c>
      <c r="K278" s="187">
        <f t="shared" si="64"/>
        <v>-385.08707899506982</v>
      </c>
      <c r="L278" s="87">
        <f t="shared" si="61"/>
        <v>-2017.4712068551707</v>
      </c>
      <c r="M278" s="88">
        <f t="shared" si="65"/>
        <v>-13952.288523518193</v>
      </c>
      <c r="N278" s="88">
        <f t="shared" si="66"/>
        <v>203411.2174764818</v>
      </c>
      <c r="O278" s="88">
        <f t="shared" si="67"/>
        <v>38826.344240595878</v>
      </c>
      <c r="P278" s="89">
        <f t="shared" si="62"/>
        <v>1.0301647236041513</v>
      </c>
      <c r="Q278" s="240">
        <v>-5689.3960818532487</v>
      </c>
      <c r="R278" s="92">
        <f t="shared" si="68"/>
        <v>8.1916448488347754E-2</v>
      </c>
      <c r="S278" s="92">
        <f t="shared" si="68"/>
        <v>6.8080143459006495E-2</v>
      </c>
      <c r="T278" s="91">
        <v>5239</v>
      </c>
      <c r="U278" s="190">
        <v>200906</v>
      </c>
      <c r="V278" s="190">
        <v>38844.934261407579</v>
      </c>
      <c r="W278" s="196"/>
      <c r="X278" s="88">
        <v>0</v>
      </c>
      <c r="Y278" s="88">
        <f t="shared" si="69"/>
        <v>0</v>
      </c>
    </row>
    <row r="279" spans="2:28">
      <c r="B279" s="206">
        <v>4644</v>
      </c>
      <c r="C279" t="s">
        <v>306</v>
      </c>
      <c r="D279" s="190">
        <v>210043.73</v>
      </c>
      <c r="E279" s="85">
        <f t="shared" si="63"/>
        <v>39107.006144107247</v>
      </c>
      <c r="F279" s="86">
        <f t="shared" si="56"/>
        <v>1.0376114198592856</v>
      </c>
      <c r="G279" s="187">
        <f t="shared" si="57"/>
        <v>-848.57355030535109</v>
      </c>
      <c r="H279" s="187">
        <f t="shared" si="58"/>
        <v>-4557.6885386900412</v>
      </c>
      <c r="I279" s="187">
        <f t="shared" si="59"/>
        <v>0</v>
      </c>
      <c r="J279" s="87">
        <f t="shared" si="60"/>
        <v>0</v>
      </c>
      <c r="K279" s="187">
        <f t="shared" si="64"/>
        <v>-385.08707899506982</v>
      </c>
      <c r="L279" s="87">
        <f t="shared" si="61"/>
        <v>-2068.30270128252</v>
      </c>
      <c r="M279" s="88">
        <f t="shared" si="65"/>
        <v>-6625.9912399725617</v>
      </c>
      <c r="N279" s="88">
        <f t="shared" si="66"/>
        <v>203417.73876002745</v>
      </c>
      <c r="O279" s="88">
        <f t="shared" si="67"/>
        <v>37873.345514806824</v>
      </c>
      <c r="P279" s="89">
        <f t="shared" si="62"/>
        <v>1.004879168444387</v>
      </c>
      <c r="Q279" s="240">
        <v>-2228.7079110199847</v>
      </c>
      <c r="R279" s="92">
        <f t="shared" si="68"/>
        <v>0.13073245441674433</v>
      </c>
      <c r="S279" s="92">
        <f t="shared" si="68"/>
        <v>0.11620619499489469</v>
      </c>
      <c r="T279" s="91">
        <v>5371</v>
      </c>
      <c r="U279" s="190">
        <v>185759</v>
      </c>
      <c r="V279" s="190">
        <v>35035.646925688416</v>
      </c>
      <c r="W279" s="196"/>
      <c r="X279" s="88">
        <v>0</v>
      </c>
      <c r="Y279" s="88">
        <f t="shared" si="69"/>
        <v>0</v>
      </c>
    </row>
    <row r="280" spans="2:28">
      <c r="B280" s="206">
        <v>4645</v>
      </c>
      <c r="C280" t="s">
        <v>307</v>
      </c>
      <c r="D280" s="190">
        <v>100643.76</v>
      </c>
      <c r="E280" s="85">
        <f t="shared" si="63"/>
        <v>33705.210984594771</v>
      </c>
      <c r="F280" s="86">
        <f t="shared" si="56"/>
        <v>0.89428762962597652</v>
      </c>
      <c r="G280" s="187">
        <f t="shared" si="57"/>
        <v>2392.5035454021345</v>
      </c>
      <c r="H280" s="187">
        <f t="shared" si="58"/>
        <v>7144.0155865707729</v>
      </c>
      <c r="I280" s="187">
        <f t="shared" si="59"/>
        <v>76.381976875303366</v>
      </c>
      <c r="J280" s="87">
        <f t="shared" si="60"/>
        <v>228.07658294965586</v>
      </c>
      <c r="K280" s="187">
        <f t="shared" si="64"/>
        <v>-308.70510211976648</v>
      </c>
      <c r="L280" s="87">
        <f t="shared" si="61"/>
        <v>-921.79343492962266</v>
      </c>
      <c r="M280" s="88">
        <f t="shared" si="65"/>
        <v>6222.22215164115</v>
      </c>
      <c r="N280" s="88">
        <f t="shared" si="66"/>
        <v>106865.98215164115</v>
      </c>
      <c r="O280" s="88">
        <f t="shared" si="67"/>
        <v>35789.009427877143</v>
      </c>
      <c r="P280" s="89">
        <f t="shared" si="62"/>
        <v>0.94957626648729243</v>
      </c>
      <c r="Q280" s="240">
        <v>-1083.9771856275138</v>
      </c>
      <c r="R280" s="92">
        <f t="shared" si="68"/>
        <v>1.3389451638238263E-2</v>
      </c>
      <c r="S280" s="92">
        <f t="shared" si="68"/>
        <v>8.3238207674641944E-4</v>
      </c>
      <c r="T280" s="91">
        <v>2986</v>
      </c>
      <c r="U280" s="190">
        <v>99314</v>
      </c>
      <c r="V280" s="190">
        <v>33677.178704645637</v>
      </c>
      <c r="W280" s="196"/>
      <c r="X280" s="88">
        <v>0</v>
      </c>
      <c r="Y280" s="88">
        <f t="shared" si="69"/>
        <v>0</v>
      </c>
    </row>
    <row r="281" spans="2:28">
      <c r="B281" s="206">
        <v>4646</v>
      </c>
      <c r="C281" t="s">
        <v>308</v>
      </c>
      <c r="D281" s="190">
        <v>105123.336</v>
      </c>
      <c r="E281" s="85">
        <f t="shared" si="63"/>
        <v>36641.107005925405</v>
      </c>
      <c r="F281" s="86">
        <f t="shared" si="56"/>
        <v>0.9721846496133052</v>
      </c>
      <c r="G281" s="187">
        <f t="shared" si="57"/>
        <v>630.96593260375369</v>
      </c>
      <c r="H281" s="187">
        <f t="shared" si="58"/>
        <v>1810.2412606401692</v>
      </c>
      <c r="I281" s="187">
        <f t="shared" si="59"/>
        <v>0</v>
      </c>
      <c r="J281" s="87">
        <f t="shared" si="60"/>
        <v>0</v>
      </c>
      <c r="K281" s="187">
        <f t="shared" si="64"/>
        <v>-385.08707899506982</v>
      </c>
      <c r="L281" s="87">
        <f t="shared" si="61"/>
        <v>-1104.8148296368554</v>
      </c>
      <c r="M281" s="88">
        <f t="shared" si="65"/>
        <v>705.42643100331384</v>
      </c>
      <c r="N281" s="88">
        <f t="shared" si="66"/>
        <v>105828.76243100331</v>
      </c>
      <c r="O281" s="88">
        <f t="shared" si="67"/>
        <v>36886.985859534092</v>
      </c>
      <c r="P281" s="89">
        <f t="shared" si="62"/>
        <v>0.9787084603459949</v>
      </c>
      <c r="Q281" s="240">
        <v>-1223.9729399955907</v>
      </c>
      <c r="R281" s="92">
        <f t="shared" si="68"/>
        <v>4.5951305905178805E-2</v>
      </c>
      <c r="S281" s="92">
        <f t="shared" si="68"/>
        <v>6.1992385535651971E-2</v>
      </c>
      <c r="T281" s="91">
        <v>2869</v>
      </c>
      <c r="U281" s="190">
        <v>100505</v>
      </c>
      <c r="V281" s="190">
        <v>34502.231376587712</v>
      </c>
      <c r="W281" s="196"/>
      <c r="X281" s="88">
        <v>0</v>
      </c>
      <c r="Y281" s="88">
        <f t="shared" si="69"/>
        <v>0</v>
      </c>
      <c r="Z281" s="1"/>
      <c r="AA281" s="1"/>
    </row>
    <row r="282" spans="2:28">
      <c r="B282" s="206">
        <v>4647</v>
      </c>
      <c r="C282" t="s">
        <v>309</v>
      </c>
      <c r="D282" s="190">
        <v>771279.87300000002</v>
      </c>
      <c r="E282" s="85">
        <f t="shared" si="63"/>
        <v>34355.45091314031</v>
      </c>
      <c r="F282" s="86">
        <f t="shared" si="56"/>
        <v>0.91154019999715541</v>
      </c>
      <c r="G282" s="187">
        <f t="shared" si="57"/>
        <v>2002.3595882748107</v>
      </c>
      <c r="H282" s="187">
        <f t="shared" si="58"/>
        <v>44952.972756769501</v>
      </c>
      <c r="I282" s="187">
        <f t="shared" si="59"/>
        <v>0</v>
      </c>
      <c r="J282" s="87">
        <f t="shared" si="60"/>
        <v>0</v>
      </c>
      <c r="K282" s="187">
        <f t="shared" si="64"/>
        <v>-385.08707899506982</v>
      </c>
      <c r="L282" s="87">
        <f t="shared" si="61"/>
        <v>-8645.204923439318</v>
      </c>
      <c r="M282" s="88">
        <f t="shared" si="65"/>
        <v>36307.767833330181</v>
      </c>
      <c r="N282" s="88">
        <f t="shared" si="66"/>
        <v>807587.64083333022</v>
      </c>
      <c r="O282" s="88">
        <f t="shared" si="67"/>
        <v>35972.723422420051</v>
      </c>
      <c r="P282" s="89">
        <f t="shared" si="62"/>
        <v>0.95445068049953496</v>
      </c>
      <c r="Q282" s="240">
        <v>9482.4112697452292</v>
      </c>
      <c r="R282" s="92">
        <f t="shared" si="68"/>
        <v>-1.2420455069271913E-2</v>
      </c>
      <c r="S282" s="92">
        <f t="shared" si="68"/>
        <v>-2.2758147410417592E-2</v>
      </c>
      <c r="T282" s="91">
        <v>22450</v>
      </c>
      <c r="U282" s="190">
        <v>780980</v>
      </c>
      <c r="V282" s="190">
        <v>35155.525545802382</v>
      </c>
      <c r="W282" s="196"/>
      <c r="X282" s="88">
        <v>0</v>
      </c>
      <c r="Y282" s="88">
        <f t="shared" si="69"/>
        <v>0</v>
      </c>
    </row>
    <row r="283" spans="2:28">
      <c r="B283" s="206">
        <v>4648</v>
      </c>
      <c r="C283" t="s">
        <v>310</v>
      </c>
      <c r="D283" s="190">
        <v>126169.60400000001</v>
      </c>
      <c r="E283" s="85">
        <f t="shared" si="63"/>
        <v>37196.227594339623</v>
      </c>
      <c r="F283" s="86">
        <f t="shared" si="56"/>
        <v>0.98691345446773637</v>
      </c>
      <c r="G283" s="187">
        <f t="shared" si="57"/>
        <v>297.8935795552228</v>
      </c>
      <c r="H283" s="187">
        <f t="shared" si="58"/>
        <v>1010.4550218513158</v>
      </c>
      <c r="I283" s="187">
        <f t="shared" si="59"/>
        <v>0</v>
      </c>
      <c r="J283" s="87">
        <f t="shared" si="60"/>
        <v>0</v>
      </c>
      <c r="K283" s="187">
        <f t="shared" si="64"/>
        <v>-385.08707899506982</v>
      </c>
      <c r="L283" s="87">
        <f t="shared" si="61"/>
        <v>-1306.2153719512769</v>
      </c>
      <c r="M283" s="88">
        <f t="shared" si="65"/>
        <v>-295.7603500999611</v>
      </c>
      <c r="N283" s="88">
        <f t="shared" si="66"/>
        <v>125873.84364990005</v>
      </c>
      <c r="O283" s="88">
        <f t="shared" si="67"/>
        <v>37109.034094899776</v>
      </c>
      <c r="P283" s="89">
        <f t="shared" si="62"/>
        <v>0.98459998228776735</v>
      </c>
      <c r="Q283" s="240">
        <v>-497.02847070933171</v>
      </c>
      <c r="R283" s="92">
        <f t="shared" si="68"/>
        <v>6.1933600759213562E-3</v>
      </c>
      <c r="S283" s="92">
        <f t="shared" si="68"/>
        <v>3.2890707483596057E-2</v>
      </c>
      <c r="T283" s="91">
        <v>3392</v>
      </c>
      <c r="U283" s="190">
        <v>125393</v>
      </c>
      <c r="V283" s="190">
        <v>36011.774842044804</v>
      </c>
      <c r="W283" s="196"/>
      <c r="X283" s="88">
        <v>0</v>
      </c>
      <c r="Y283" s="88">
        <f t="shared" si="69"/>
        <v>0</v>
      </c>
      <c r="Z283" s="1"/>
      <c r="AA283" s="1"/>
    </row>
    <row r="284" spans="2:28">
      <c r="B284" s="206">
        <v>4649</v>
      </c>
      <c r="C284" t="s">
        <v>311</v>
      </c>
      <c r="D284" s="190">
        <v>307232.33899999998</v>
      </c>
      <c r="E284" s="85">
        <f t="shared" si="63"/>
        <v>31970.066493236209</v>
      </c>
      <c r="F284" s="86">
        <f t="shared" si="56"/>
        <v>0.84824969635373426</v>
      </c>
      <c r="G284" s="187">
        <f t="shared" si="57"/>
        <v>3433.5902402172715</v>
      </c>
      <c r="H284" s="187">
        <f t="shared" si="58"/>
        <v>32996.802208487978</v>
      </c>
      <c r="I284" s="187">
        <f t="shared" si="59"/>
        <v>683.6825488508</v>
      </c>
      <c r="J284" s="87">
        <f t="shared" si="60"/>
        <v>6570.1892944561878</v>
      </c>
      <c r="K284" s="187">
        <f t="shared" si="64"/>
        <v>298.59546985573019</v>
      </c>
      <c r="L284" s="87">
        <f t="shared" si="61"/>
        <v>2869.5024653135674</v>
      </c>
      <c r="M284" s="88">
        <f t="shared" si="65"/>
        <v>35866.304673801547</v>
      </c>
      <c r="N284" s="88">
        <f t="shared" si="66"/>
        <v>343098.6436738015</v>
      </c>
      <c r="O284" s="88">
        <f t="shared" si="67"/>
        <v>35702.25220330921</v>
      </c>
      <c r="P284" s="89">
        <f t="shared" si="62"/>
        <v>0.94727436982368018</v>
      </c>
      <c r="Q284" s="240">
        <v>-376.30612069005292</v>
      </c>
      <c r="R284" s="92">
        <f t="shared" si="68"/>
        <v>3.2498568365584242E-2</v>
      </c>
      <c r="S284" s="92">
        <f t="shared" si="68"/>
        <v>2.5300087191755395E-2</v>
      </c>
      <c r="T284" s="91">
        <v>9610</v>
      </c>
      <c r="U284" s="190">
        <v>297562</v>
      </c>
      <c r="V284" s="190">
        <v>31181.179922456253</v>
      </c>
      <c r="W284" s="196"/>
      <c r="X284" s="88">
        <v>0</v>
      </c>
      <c r="Y284" s="88">
        <f t="shared" si="69"/>
        <v>0</v>
      </c>
    </row>
    <row r="285" spans="2:28">
      <c r="B285" s="206">
        <v>4650</v>
      </c>
      <c r="C285" t="s">
        <v>312</v>
      </c>
      <c r="D285" s="190">
        <v>206093.73800000001</v>
      </c>
      <c r="E285" s="85">
        <f t="shared" si="63"/>
        <v>34777.883563955453</v>
      </c>
      <c r="F285" s="86">
        <f t="shared" si="56"/>
        <v>0.92274844593119687</v>
      </c>
      <c r="G285" s="187">
        <f t="shared" si="57"/>
        <v>1748.8999977857252</v>
      </c>
      <c r="H285" s="187">
        <f t="shared" si="58"/>
        <v>10363.981386878208</v>
      </c>
      <c r="I285" s="187">
        <f t="shared" si="59"/>
        <v>0</v>
      </c>
      <c r="J285" s="87">
        <f t="shared" si="60"/>
        <v>0</v>
      </c>
      <c r="K285" s="187">
        <f t="shared" si="64"/>
        <v>-385.08707899506982</v>
      </c>
      <c r="L285" s="87">
        <f t="shared" si="61"/>
        <v>-2282.0260301247836</v>
      </c>
      <c r="M285" s="88">
        <f t="shared" si="65"/>
        <v>8081.955356753424</v>
      </c>
      <c r="N285" s="88">
        <f t="shared" si="66"/>
        <v>214175.69335675344</v>
      </c>
      <c r="O285" s="88">
        <f t="shared" si="67"/>
        <v>36141.696482746105</v>
      </c>
      <c r="P285" s="89">
        <f t="shared" si="62"/>
        <v>0.95893397887315135</v>
      </c>
      <c r="Q285" s="240">
        <v>-4522.1665187207727</v>
      </c>
      <c r="R285" s="92">
        <f t="shared" si="68"/>
        <v>0.14685752602905913</v>
      </c>
      <c r="S285" s="92">
        <f t="shared" si="68"/>
        <v>0.14027751322362753</v>
      </c>
      <c r="T285" s="91">
        <v>5926</v>
      </c>
      <c r="U285" s="190">
        <v>179703</v>
      </c>
      <c r="V285" s="190">
        <v>30499.490835030549</v>
      </c>
      <c r="W285" s="196"/>
      <c r="X285" s="88">
        <v>0</v>
      </c>
      <c r="Y285" s="88">
        <f t="shared" si="69"/>
        <v>0</v>
      </c>
    </row>
    <row r="286" spans="2:28" ht="27.95" customHeight="1">
      <c r="B286" s="206">
        <v>4651</v>
      </c>
      <c r="C286" t="s">
        <v>313</v>
      </c>
      <c r="D286" s="190">
        <v>242016.93799999999</v>
      </c>
      <c r="E286" s="85">
        <f t="shared" si="63"/>
        <v>33285.234218126803</v>
      </c>
      <c r="F286" s="86">
        <f t="shared" si="56"/>
        <v>0.88314454474351478</v>
      </c>
      <c r="G286" s="187">
        <f t="shared" si="57"/>
        <v>2644.4896052829149</v>
      </c>
      <c r="H286" s="187">
        <f t="shared" si="58"/>
        <v>19228.083920012075</v>
      </c>
      <c r="I286" s="187">
        <f t="shared" si="59"/>
        <v>223.373845139092</v>
      </c>
      <c r="J286" s="87">
        <f t="shared" si="60"/>
        <v>1624.151228006338</v>
      </c>
      <c r="K286" s="187">
        <f t="shared" si="64"/>
        <v>-161.71323385597782</v>
      </c>
      <c r="L286" s="87">
        <f t="shared" si="61"/>
        <v>-1175.8169233668145</v>
      </c>
      <c r="M286" s="88">
        <f t="shared" si="65"/>
        <v>18052.266996645259</v>
      </c>
      <c r="N286" s="88">
        <f t="shared" si="66"/>
        <v>260069.20499664525</v>
      </c>
      <c r="O286" s="88">
        <f t="shared" si="67"/>
        <v>35768.010589553742</v>
      </c>
      <c r="P286" s="89">
        <f t="shared" si="62"/>
        <v>0.94901911224316926</v>
      </c>
      <c r="Q286" s="240">
        <v>937.18796396593825</v>
      </c>
      <c r="R286" s="92">
        <f t="shared" si="68"/>
        <v>5.6344335422595433E-2</v>
      </c>
      <c r="S286" s="92">
        <f t="shared" si="68"/>
        <v>5.2421725457472187E-2</v>
      </c>
      <c r="T286" s="91">
        <v>7271</v>
      </c>
      <c r="U286" s="190">
        <v>229108</v>
      </c>
      <c r="V286" s="190">
        <v>31627.277747101052</v>
      </c>
      <c r="W286" s="196"/>
      <c r="X286" s="88">
        <v>0</v>
      </c>
      <c r="Y286" s="88">
        <f t="shared" si="69"/>
        <v>0</v>
      </c>
      <c r="Z286" s="1"/>
      <c r="AA286" s="1"/>
    </row>
    <row r="287" spans="2:28">
      <c r="B287" s="206">
        <v>5001</v>
      </c>
      <c r="C287" t="s">
        <v>314</v>
      </c>
      <c r="D287" s="190">
        <v>8218105.023</v>
      </c>
      <c r="E287" s="85">
        <f t="shared" si="63"/>
        <v>38301.237494465546</v>
      </c>
      <c r="F287" s="86">
        <f t="shared" si="56"/>
        <v>1.0162322646881652</v>
      </c>
      <c r="G287" s="187">
        <f t="shared" si="57"/>
        <v>-365.11236052033053</v>
      </c>
      <c r="H287" s="187">
        <f t="shared" si="58"/>
        <v>-78340.333635044721</v>
      </c>
      <c r="I287" s="187">
        <f t="shared" si="59"/>
        <v>0</v>
      </c>
      <c r="J287" s="87">
        <f t="shared" si="60"/>
        <v>0</v>
      </c>
      <c r="K287" s="187">
        <f t="shared" si="64"/>
        <v>-385.08707899506982</v>
      </c>
      <c r="L287" s="87">
        <f t="shared" si="61"/>
        <v>-82626.209104577152</v>
      </c>
      <c r="M287" s="88">
        <f t="shared" si="65"/>
        <v>-160966.54273962189</v>
      </c>
      <c r="N287" s="88">
        <f t="shared" si="66"/>
        <v>8057138.4802603777</v>
      </c>
      <c r="O287" s="88">
        <f t="shared" si="67"/>
        <v>37551.03805495015</v>
      </c>
      <c r="P287" s="89">
        <f t="shared" si="62"/>
        <v>0.99632750637593892</v>
      </c>
      <c r="Q287" s="240">
        <v>-41702.36341336841</v>
      </c>
      <c r="R287" s="92">
        <f t="shared" si="68"/>
        <v>2.6039703783201511E-2</v>
      </c>
      <c r="S287" s="92">
        <f t="shared" si="68"/>
        <v>1.6930083688092755E-2</v>
      </c>
      <c r="T287" s="91">
        <v>214565</v>
      </c>
      <c r="U287" s="190">
        <v>8009539</v>
      </c>
      <c r="V287" s="190">
        <v>37663.589767704318</v>
      </c>
      <c r="W287" s="196"/>
      <c r="X287" s="88">
        <v>0</v>
      </c>
      <c r="Y287" s="88">
        <f t="shared" si="69"/>
        <v>0</v>
      </c>
      <c r="Z287" s="1"/>
      <c r="AA287" s="1"/>
      <c r="AB287" s="45"/>
    </row>
    <row r="288" spans="2:28">
      <c r="B288" s="206">
        <v>5006</v>
      </c>
      <c r="C288" t="s">
        <v>315</v>
      </c>
      <c r="D288" s="190">
        <v>694353.33400000003</v>
      </c>
      <c r="E288" s="85">
        <f t="shared" si="63"/>
        <v>28892.865096537949</v>
      </c>
      <c r="F288" s="86">
        <f t="shared" si="56"/>
        <v>0.76660347422526842</v>
      </c>
      <c r="G288" s="187">
        <f t="shared" si="57"/>
        <v>5279.9110782362268</v>
      </c>
      <c r="H288" s="187">
        <f t="shared" si="58"/>
        <v>126886.82303217301</v>
      </c>
      <c r="I288" s="187">
        <f t="shared" si="59"/>
        <v>1760.7030376951907</v>
      </c>
      <c r="J288" s="87">
        <f t="shared" si="60"/>
        <v>42313.215401890819</v>
      </c>
      <c r="K288" s="187">
        <f t="shared" si="64"/>
        <v>1375.6159587001209</v>
      </c>
      <c r="L288" s="87">
        <f t="shared" si="61"/>
        <v>33058.802719481304</v>
      </c>
      <c r="M288" s="88">
        <f t="shared" si="65"/>
        <v>159945.62575165433</v>
      </c>
      <c r="N288" s="88">
        <f t="shared" si="66"/>
        <v>854298.95975165442</v>
      </c>
      <c r="O288" s="88">
        <f t="shared" si="67"/>
        <v>35548.392133474299</v>
      </c>
      <c r="P288" s="89">
        <f t="shared" si="62"/>
        <v>0.94319205871725698</v>
      </c>
      <c r="Q288" s="240">
        <v>12515.168715304433</v>
      </c>
      <c r="R288" s="92">
        <f t="shared" si="68"/>
        <v>6.0303199295119791E-2</v>
      </c>
      <c r="S288" s="92">
        <f t="shared" si="68"/>
        <v>5.6905922899242407E-2</v>
      </c>
      <c r="T288" s="91">
        <v>24032</v>
      </c>
      <c r="U288" s="190">
        <v>654863</v>
      </c>
      <c r="V288" s="190">
        <v>27337.215612606971</v>
      </c>
      <c r="W288" s="196"/>
      <c r="X288" s="88">
        <v>0</v>
      </c>
      <c r="Y288" s="88">
        <f t="shared" si="69"/>
        <v>0</v>
      </c>
      <c r="Z288" s="1"/>
      <c r="AA288" s="1"/>
    </row>
    <row r="289" spans="2:25">
      <c r="B289" s="206">
        <v>5007</v>
      </c>
      <c r="C289" t="s">
        <v>316</v>
      </c>
      <c r="D289" s="190">
        <v>468234.25</v>
      </c>
      <c r="E289" s="85">
        <f t="shared" si="63"/>
        <v>31043.840747861832</v>
      </c>
      <c r="F289" s="86">
        <f t="shared" si="56"/>
        <v>0.8236744985687986</v>
      </c>
      <c r="G289" s="187">
        <f t="shared" si="57"/>
        <v>3989.3256874418976</v>
      </c>
      <c r="H289" s="187">
        <f t="shared" si="58"/>
        <v>60170.99934368614</v>
      </c>
      <c r="I289" s="187">
        <f t="shared" si="59"/>
        <v>1007.8615597318319</v>
      </c>
      <c r="J289" s="87">
        <f t="shared" si="60"/>
        <v>15201.575905435222</v>
      </c>
      <c r="K289" s="187">
        <f t="shared" si="64"/>
        <v>622.77448073676214</v>
      </c>
      <c r="L289" s="87">
        <f t="shared" si="61"/>
        <v>9393.3074929525828</v>
      </c>
      <c r="M289" s="88">
        <f t="shared" si="65"/>
        <v>69564.306836638716</v>
      </c>
      <c r="N289" s="88">
        <f t="shared" si="66"/>
        <v>537798.55683663872</v>
      </c>
      <c r="O289" s="88">
        <f t="shared" si="67"/>
        <v>35655.94091604049</v>
      </c>
      <c r="P289" s="89">
        <f t="shared" si="62"/>
        <v>0.94604560993443343</v>
      </c>
      <c r="Q289" s="240">
        <v>-2102.7068309175957</v>
      </c>
      <c r="R289" s="89">
        <f t="shared" si="68"/>
        <v>6.9496788546577495E-2</v>
      </c>
      <c r="S289" s="89">
        <f t="shared" si="68"/>
        <v>5.8151599514723533E-2</v>
      </c>
      <c r="T289" s="91">
        <v>15083</v>
      </c>
      <c r="U289" s="190">
        <v>437808</v>
      </c>
      <c r="V289" s="190">
        <v>29337.800710312942</v>
      </c>
      <c r="W289" s="196"/>
      <c r="X289" s="88">
        <v>0</v>
      </c>
      <c r="Y289" s="88">
        <f t="shared" si="69"/>
        <v>0</v>
      </c>
    </row>
    <row r="290" spans="2:25">
      <c r="B290" s="206">
        <v>5014</v>
      </c>
      <c r="C290" t="s">
        <v>317</v>
      </c>
      <c r="D290" s="190">
        <v>290191.82</v>
      </c>
      <c r="E290" s="85">
        <f t="shared" si="63"/>
        <v>53216.911791674305</v>
      </c>
      <c r="F290" s="86">
        <f t="shared" si="56"/>
        <v>1.4119842158514608</v>
      </c>
      <c r="G290" s="187">
        <f t="shared" si="57"/>
        <v>-9314.5169388455852</v>
      </c>
      <c r="H290" s="187">
        <f t="shared" si="58"/>
        <v>-50792.060867524975</v>
      </c>
      <c r="I290" s="187">
        <f t="shared" si="59"/>
        <v>0</v>
      </c>
      <c r="J290" s="87">
        <f t="shared" si="60"/>
        <v>0</v>
      </c>
      <c r="K290" s="187">
        <f t="shared" si="64"/>
        <v>-385.08707899506982</v>
      </c>
      <c r="L290" s="87">
        <f t="shared" si="61"/>
        <v>-2099.8798417601156</v>
      </c>
      <c r="M290" s="88">
        <f t="shared" si="65"/>
        <v>-52891.940709285089</v>
      </c>
      <c r="N290" s="88">
        <f t="shared" si="66"/>
        <v>237299.87929071492</v>
      </c>
      <c r="O290" s="88">
        <f t="shared" si="67"/>
        <v>43517.307773833658</v>
      </c>
      <c r="P290" s="89">
        <f t="shared" si="62"/>
        <v>1.1546282868412574</v>
      </c>
      <c r="Q290" s="240">
        <v>-8558.0532806538613</v>
      </c>
      <c r="R290" s="89">
        <f t="shared" si="68"/>
        <v>-0.41275974275642402</v>
      </c>
      <c r="S290" s="89">
        <f t="shared" si="68"/>
        <v>-0.41943659878963535</v>
      </c>
      <c r="T290" s="91">
        <v>5453</v>
      </c>
      <c r="U290" s="190">
        <v>494162</v>
      </c>
      <c r="V290" s="190">
        <v>91664.255240215163</v>
      </c>
      <c r="W290" s="196"/>
      <c r="X290" s="88">
        <v>0</v>
      </c>
      <c r="Y290" s="88">
        <f t="shared" si="69"/>
        <v>0</v>
      </c>
    </row>
    <row r="291" spans="2:25">
      <c r="B291" s="206">
        <v>5020</v>
      </c>
      <c r="C291" t="s">
        <v>318</v>
      </c>
      <c r="D291" s="190">
        <v>27264.916000000001</v>
      </c>
      <c r="E291" s="85">
        <f t="shared" si="63"/>
        <v>30361.821826280626</v>
      </c>
      <c r="F291" s="86">
        <f t="shared" si="56"/>
        <v>0.80557874818113029</v>
      </c>
      <c r="G291" s="187">
        <f t="shared" si="57"/>
        <v>4398.5370403906209</v>
      </c>
      <c r="H291" s="187">
        <f t="shared" si="58"/>
        <v>3949.8862622707775</v>
      </c>
      <c r="I291" s="187">
        <f t="shared" si="59"/>
        <v>1246.5681822852539</v>
      </c>
      <c r="J291" s="87">
        <f t="shared" si="60"/>
        <v>1119.4182276921579</v>
      </c>
      <c r="K291" s="187">
        <f t="shared" si="64"/>
        <v>861.48110329018414</v>
      </c>
      <c r="L291" s="87">
        <f t="shared" si="61"/>
        <v>773.61003075458541</v>
      </c>
      <c r="M291" s="88">
        <f t="shared" si="65"/>
        <v>4723.4962930253632</v>
      </c>
      <c r="N291" s="88">
        <f t="shared" si="66"/>
        <v>31988.412293025365</v>
      </c>
      <c r="O291" s="88">
        <f t="shared" si="67"/>
        <v>35621.839969961431</v>
      </c>
      <c r="P291" s="89">
        <f t="shared" si="62"/>
        <v>0.94514082241505004</v>
      </c>
      <c r="Q291" s="240">
        <v>-869.37236533607847</v>
      </c>
      <c r="R291" s="89">
        <f t="shared" si="68"/>
        <v>5.9448843986788465E-2</v>
      </c>
      <c r="S291" s="89">
        <f t="shared" si="68"/>
        <v>6.6527566775118993E-2</v>
      </c>
      <c r="T291" s="91">
        <v>898</v>
      </c>
      <c r="U291" s="190">
        <v>25735</v>
      </c>
      <c r="V291" s="190">
        <v>28467.920353982299</v>
      </c>
      <c r="W291" s="196"/>
      <c r="X291" s="88">
        <v>0</v>
      </c>
      <c r="Y291" s="88">
        <f t="shared" si="69"/>
        <v>0</v>
      </c>
    </row>
    <row r="292" spans="2:25">
      <c r="B292" s="206">
        <v>5021</v>
      </c>
      <c r="C292" t="s">
        <v>319</v>
      </c>
      <c r="D292" s="190">
        <v>226651.27299999999</v>
      </c>
      <c r="E292" s="85">
        <f t="shared" si="63"/>
        <v>30674.147110569764</v>
      </c>
      <c r="F292" s="86">
        <f t="shared" si="56"/>
        <v>0.81386555695639218</v>
      </c>
      <c r="G292" s="187">
        <f t="shared" si="57"/>
        <v>4211.1418698171383</v>
      </c>
      <c r="H292" s="187">
        <f t="shared" si="58"/>
        <v>31116.127276078834</v>
      </c>
      <c r="I292" s="187">
        <f t="shared" si="59"/>
        <v>1137.2543327840558</v>
      </c>
      <c r="J292" s="87">
        <f t="shared" si="60"/>
        <v>8403.1722649413896</v>
      </c>
      <c r="K292" s="187">
        <f t="shared" si="64"/>
        <v>752.16725378898605</v>
      </c>
      <c r="L292" s="87">
        <f t="shared" si="61"/>
        <v>5557.7638382468176</v>
      </c>
      <c r="M292" s="88">
        <f t="shared" si="65"/>
        <v>36673.891114325656</v>
      </c>
      <c r="N292" s="88">
        <f t="shared" si="66"/>
        <v>263325.16411432566</v>
      </c>
      <c r="O292" s="88">
        <f t="shared" si="67"/>
        <v>35637.456234175894</v>
      </c>
      <c r="P292" s="89">
        <f t="shared" si="62"/>
        <v>0.94555516285381325</v>
      </c>
      <c r="Q292" s="240">
        <v>3594.371801037596</v>
      </c>
      <c r="R292" s="89">
        <f t="shared" si="68"/>
        <v>1.0910876207042602E-2</v>
      </c>
      <c r="S292" s="89">
        <f t="shared" si="68"/>
        <v>-7.2852459387872199E-3</v>
      </c>
      <c r="T292" s="91">
        <v>7389</v>
      </c>
      <c r="U292" s="190">
        <v>224205</v>
      </c>
      <c r="V292" s="190">
        <v>30899.255788313119</v>
      </c>
      <c r="W292" s="196"/>
      <c r="X292" s="88">
        <v>0</v>
      </c>
      <c r="Y292" s="88">
        <f t="shared" si="69"/>
        <v>0</v>
      </c>
    </row>
    <row r="293" spans="2:25">
      <c r="B293" s="206">
        <v>5022</v>
      </c>
      <c r="C293" t="s">
        <v>320</v>
      </c>
      <c r="D293" s="190">
        <v>70992.826000000001</v>
      </c>
      <c r="E293" s="85">
        <f t="shared" si="63"/>
        <v>28580.042673107891</v>
      </c>
      <c r="F293" s="86">
        <f t="shared" si="56"/>
        <v>0.75830347504499385</v>
      </c>
      <c r="G293" s="187">
        <f t="shared" si="57"/>
        <v>5467.6045322942618</v>
      </c>
      <c r="H293" s="187">
        <f t="shared" si="58"/>
        <v>13581.529658218946</v>
      </c>
      <c r="I293" s="187">
        <f t="shared" si="59"/>
        <v>1870.1908858957111</v>
      </c>
      <c r="J293" s="87">
        <f t="shared" si="60"/>
        <v>4645.554160564946</v>
      </c>
      <c r="K293" s="187">
        <f t="shared" si="64"/>
        <v>1485.1038069006413</v>
      </c>
      <c r="L293" s="87">
        <f t="shared" si="61"/>
        <v>3688.9978563411928</v>
      </c>
      <c r="M293" s="88">
        <f t="shared" si="65"/>
        <v>17270.527514560137</v>
      </c>
      <c r="N293" s="88">
        <f t="shared" si="66"/>
        <v>88263.353514560134</v>
      </c>
      <c r="O293" s="88">
        <f t="shared" si="67"/>
        <v>35532.75101230279</v>
      </c>
      <c r="P293" s="89">
        <f t="shared" si="62"/>
        <v>0.94277705875824314</v>
      </c>
      <c r="Q293" s="240">
        <v>2863.401143101546</v>
      </c>
      <c r="R293" s="89">
        <f t="shared" si="68"/>
        <v>3.7573090526438875E-2</v>
      </c>
      <c r="S293" s="89">
        <f t="shared" si="68"/>
        <v>3.631998292918473E-2</v>
      </c>
      <c r="T293" s="91">
        <v>2484</v>
      </c>
      <c r="U293" s="190">
        <v>68422</v>
      </c>
      <c r="V293" s="190">
        <v>27578.395808141879</v>
      </c>
      <c r="W293" s="196"/>
      <c r="X293" s="88">
        <v>0</v>
      </c>
      <c r="Y293" s="88">
        <f t="shared" si="69"/>
        <v>0</v>
      </c>
    </row>
    <row r="294" spans="2:25">
      <c r="B294" s="206">
        <v>5025</v>
      </c>
      <c r="C294" t="s">
        <v>321</v>
      </c>
      <c r="D294" s="190">
        <v>184362.13200000001</v>
      </c>
      <c r="E294" s="85">
        <f t="shared" si="63"/>
        <v>32429.574670184698</v>
      </c>
      <c r="F294" s="86">
        <f t="shared" si="56"/>
        <v>0.86044165321597843</v>
      </c>
      <c r="G294" s="187">
        <f t="shared" si="57"/>
        <v>3157.8853340481778</v>
      </c>
      <c r="H294" s="187">
        <f t="shared" si="58"/>
        <v>17952.57812406389</v>
      </c>
      <c r="I294" s="187">
        <f t="shared" si="59"/>
        <v>522.85468691882863</v>
      </c>
      <c r="J294" s="87">
        <f t="shared" si="60"/>
        <v>2972.4288951335411</v>
      </c>
      <c r="K294" s="187">
        <f t="shared" si="64"/>
        <v>137.76760792375882</v>
      </c>
      <c r="L294" s="87">
        <f t="shared" si="61"/>
        <v>783.20885104656884</v>
      </c>
      <c r="M294" s="88">
        <f t="shared" si="65"/>
        <v>18735.786975110459</v>
      </c>
      <c r="N294" s="88">
        <f t="shared" si="66"/>
        <v>203097.91897511046</v>
      </c>
      <c r="O294" s="88">
        <f t="shared" si="67"/>
        <v>35725.227612156632</v>
      </c>
      <c r="P294" s="89">
        <f t="shared" si="62"/>
        <v>0.94788396766679239</v>
      </c>
      <c r="Q294" s="240">
        <v>-2639.7617944717167</v>
      </c>
      <c r="R294" s="89">
        <f t="shared" si="68"/>
        <v>8.1378935760874738E-2</v>
      </c>
      <c r="S294" s="89">
        <f t="shared" si="68"/>
        <v>6.4830128828386346E-2</v>
      </c>
      <c r="T294" s="91">
        <v>5685</v>
      </c>
      <c r="U294" s="190">
        <v>170488</v>
      </c>
      <c r="V294" s="190">
        <v>30455.162558056451</v>
      </c>
      <c r="W294" s="196"/>
      <c r="X294" s="88">
        <v>0</v>
      </c>
      <c r="Y294" s="88">
        <f t="shared" si="69"/>
        <v>0</v>
      </c>
    </row>
    <row r="295" spans="2:25">
      <c r="B295" s="206">
        <v>5026</v>
      </c>
      <c r="C295" t="s">
        <v>322</v>
      </c>
      <c r="D295" s="190">
        <v>54061.639000000003</v>
      </c>
      <c r="E295" s="85">
        <f t="shared" si="63"/>
        <v>26565.915970515969</v>
      </c>
      <c r="F295" s="86">
        <f t="shared" si="56"/>
        <v>0.70486341215826187</v>
      </c>
      <c r="G295" s="187">
        <f t="shared" si="57"/>
        <v>6676.0805538494151</v>
      </c>
      <c r="H295" s="187">
        <f t="shared" si="58"/>
        <v>13585.82392708356</v>
      </c>
      <c r="I295" s="187">
        <f t="shared" si="59"/>
        <v>2575.1352318028839</v>
      </c>
      <c r="J295" s="87">
        <f t="shared" si="60"/>
        <v>5240.4001967188688</v>
      </c>
      <c r="K295" s="187">
        <f t="shared" si="64"/>
        <v>2190.0481528078139</v>
      </c>
      <c r="L295" s="87">
        <f t="shared" si="61"/>
        <v>4456.7479909639014</v>
      </c>
      <c r="M295" s="88">
        <f t="shared" si="65"/>
        <v>18042.571918047463</v>
      </c>
      <c r="N295" s="88">
        <f t="shared" si="66"/>
        <v>72104.210918047465</v>
      </c>
      <c r="O295" s="88">
        <f t="shared" si="67"/>
        <v>35432.044677173202</v>
      </c>
      <c r="P295" s="89">
        <f t="shared" si="62"/>
        <v>0.94010505561390667</v>
      </c>
      <c r="Q295" s="240">
        <v>2259.4656257695933</v>
      </c>
      <c r="R295" s="89">
        <f t="shared" si="68"/>
        <v>5.3401901755616668E-2</v>
      </c>
      <c r="S295" s="89">
        <f t="shared" si="68"/>
        <v>3.373149769334946E-2</v>
      </c>
      <c r="T295" s="91">
        <v>2035</v>
      </c>
      <c r="U295" s="190">
        <v>51321</v>
      </c>
      <c r="V295" s="190">
        <v>25699.04857285929</v>
      </c>
      <c r="W295" s="196"/>
      <c r="X295" s="88">
        <v>0</v>
      </c>
      <c r="Y295" s="88">
        <f t="shared" si="69"/>
        <v>0</v>
      </c>
    </row>
    <row r="296" spans="2:25">
      <c r="B296" s="206">
        <v>5027</v>
      </c>
      <c r="C296" t="s">
        <v>323</v>
      </c>
      <c r="D296" s="190">
        <v>166993.36300000001</v>
      </c>
      <c r="E296" s="85">
        <f t="shared" si="63"/>
        <v>27197.616123778502</v>
      </c>
      <c r="F296" s="86">
        <f t="shared" si="56"/>
        <v>0.7216240736759636</v>
      </c>
      <c r="G296" s="187">
        <f t="shared" si="57"/>
        <v>6297.060461891896</v>
      </c>
      <c r="H296" s="187">
        <f t="shared" si="58"/>
        <v>38663.951236016241</v>
      </c>
      <c r="I296" s="187">
        <f t="shared" si="59"/>
        <v>2354.0401781609971</v>
      </c>
      <c r="J296" s="87">
        <f t="shared" si="60"/>
        <v>14453.806693908522</v>
      </c>
      <c r="K296" s="187">
        <f t="shared" si="64"/>
        <v>1968.9530991659274</v>
      </c>
      <c r="L296" s="87">
        <f t="shared" si="61"/>
        <v>12089.372028878794</v>
      </c>
      <c r="M296" s="88">
        <f t="shared" si="65"/>
        <v>50753.323264895036</v>
      </c>
      <c r="N296" s="88">
        <f t="shared" si="66"/>
        <v>217746.68626489505</v>
      </c>
      <c r="O296" s="88">
        <f t="shared" si="67"/>
        <v>35463.629684836327</v>
      </c>
      <c r="P296" s="89">
        <f t="shared" si="62"/>
        <v>0.94094308868979182</v>
      </c>
      <c r="Q296" s="240">
        <v>4982.5062874571158</v>
      </c>
      <c r="R296" s="89">
        <f t="shared" si="68"/>
        <v>6.4445242633045088E-2</v>
      </c>
      <c r="S296" s="89">
        <f t="shared" si="68"/>
        <v>6.3231705711476349E-2</v>
      </c>
      <c r="T296" s="91">
        <v>6140</v>
      </c>
      <c r="U296" s="190">
        <v>156883</v>
      </c>
      <c r="V296" s="190">
        <v>25580.14022501223</v>
      </c>
      <c r="W296" s="196"/>
      <c r="X296" s="88">
        <v>0</v>
      </c>
      <c r="Y296" s="88">
        <f t="shared" si="69"/>
        <v>0</v>
      </c>
    </row>
    <row r="297" spans="2:25">
      <c r="B297" s="206">
        <v>5028</v>
      </c>
      <c r="C297" t="s">
        <v>324</v>
      </c>
      <c r="D297" s="190">
        <v>537894.56099999999</v>
      </c>
      <c r="E297" s="85">
        <f t="shared" si="63"/>
        <v>30631.808712984053</v>
      </c>
      <c r="F297" s="86">
        <f t="shared" si="56"/>
        <v>0.8127422082481941</v>
      </c>
      <c r="G297" s="187">
        <f t="shared" si="57"/>
        <v>4236.5449083685644</v>
      </c>
      <c r="H297" s="187">
        <f t="shared" si="58"/>
        <v>74393.728590952</v>
      </c>
      <c r="I297" s="187">
        <f t="shared" si="59"/>
        <v>1152.0727719390543</v>
      </c>
      <c r="J297" s="87">
        <f t="shared" si="60"/>
        <v>20230.397875249793</v>
      </c>
      <c r="K297" s="187">
        <f t="shared" si="64"/>
        <v>766.98569294398453</v>
      </c>
      <c r="L297" s="87">
        <f t="shared" si="61"/>
        <v>13468.268768096368</v>
      </c>
      <c r="M297" s="88">
        <f t="shared" si="65"/>
        <v>87861.997359048371</v>
      </c>
      <c r="N297" s="88">
        <f t="shared" si="66"/>
        <v>625756.55835904833</v>
      </c>
      <c r="O297" s="88">
        <f t="shared" si="67"/>
        <v>35635.339314296602</v>
      </c>
      <c r="P297" s="89">
        <f t="shared" si="62"/>
        <v>0.94549899541840321</v>
      </c>
      <c r="Q297" s="240">
        <v>2795.4018701542809</v>
      </c>
      <c r="R297" s="89">
        <f t="shared" si="68"/>
        <v>6.3726463899380997E-2</v>
      </c>
      <c r="S297" s="89">
        <f t="shared" si="68"/>
        <v>5.0399594761689398E-2</v>
      </c>
      <c r="T297" s="91">
        <v>17560</v>
      </c>
      <c r="U297" s="190">
        <v>505670</v>
      </c>
      <c r="V297" s="190">
        <v>29162.053056516725</v>
      </c>
      <c r="W297" s="196"/>
      <c r="X297" s="88">
        <v>0</v>
      </c>
      <c r="Y297" s="88">
        <f t="shared" si="69"/>
        <v>0</v>
      </c>
    </row>
    <row r="298" spans="2:25">
      <c r="B298" s="206">
        <v>5029</v>
      </c>
      <c r="C298" t="s">
        <v>325</v>
      </c>
      <c r="D298" s="190">
        <v>254360.98300000001</v>
      </c>
      <c r="E298" s="85">
        <f t="shared" si="63"/>
        <v>29981.256836397926</v>
      </c>
      <c r="F298" s="86">
        <f t="shared" si="56"/>
        <v>0.79548136107750456</v>
      </c>
      <c r="G298" s="187">
        <f t="shared" si="57"/>
        <v>4626.8760343202412</v>
      </c>
      <c r="H298" s="187">
        <f t="shared" si="58"/>
        <v>39254.416275172924</v>
      </c>
      <c r="I298" s="187">
        <f t="shared" si="59"/>
        <v>1379.7659287441988</v>
      </c>
      <c r="J298" s="87">
        <f t="shared" si="60"/>
        <v>11705.934139465782</v>
      </c>
      <c r="K298" s="187">
        <f t="shared" si="64"/>
        <v>994.67884974912909</v>
      </c>
      <c r="L298" s="87">
        <f t="shared" si="61"/>
        <v>8438.8553612716096</v>
      </c>
      <c r="M298" s="88">
        <f t="shared" si="65"/>
        <v>47693.271636444537</v>
      </c>
      <c r="N298" s="88">
        <f t="shared" si="66"/>
        <v>302054.25463644456</v>
      </c>
      <c r="O298" s="88">
        <f t="shared" si="67"/>
        <v>35602.811720467304</v>
      </c>
      <c r="P298" s="89">
        <f t="shared" si="62"/>
        <v>0.94463595305986892</v>
      </c>
      <c r="Q298" s="240">
        <v>2254.9432899651874</v>
      </c>
      <c r="R298" s="89">
        <f t="shared" si="68"/>
        <v>7.2556157602233176E-2</v>
      </c>
      <c r="S298" s="89">
        <f t="shared" si="68"/>
        <v>6.7120052607313893E-2</v>
      </c>
      <c r="T298" s="91">
        <v>8484</v>
      </c>
      <c r="U298" s="190">
        <v>237154</v>
      </c>
      <c r="V298" s="190">
        <v>28095.486316787108</v>
      </c>
      <c r="W298" s="196"/>
      <c r="X298" s="88">
        <v>0</v>
      </c>
      <c r="Y298" s="88">
        <f t="shared" si="69"/>
        <v>0</v>
      </c>
    </row>
    <row r="299" spans="2:25">
      <c r="B299" s="206">
        <v>5031</v>
      </c>
      <c r="C299" t="s">
        <v>326</v>
      </c>
      <c r="D299" s="190">
        <v>513814.304</v>
      </c>
      <c r="E299" s="85">
        <f t="shared" si="63"/>
        <v>34757.106406006897</v>
      </c>
      <c r="F299" s="86">
        <f t="shared" si="56"/>
        <v>0.92219717344871122</v>
      </c>
      <c r="G299" s="187">
        <f t="shared" si="57"/>
        <v>1761.366292554859</v>
      </c>
      <c r="H299" s="187">
        <f t="shared" si="58"/>
        <v>26038.277902838479</v>
      </c>
      <c r="I299" s="187">
        <f t="shared" si="59"/>
        <v>0</v>
      </c>
      <c r="J299" s="87">
        <f t="shared" si="60"/>
        <v>0</v>
      </c>
      <c r="K299" s="187">
        <f t="shared" si="64"/>
        <v>-385.08707899506982</v>
      </c>
      <c r="L299" s="87">
        <f t="shared" si="61"/>
        <v>-5692.7422887841176</v>
      </c>
      <c r="M299" s="88">
        <f t="shared" si="65"/>
        <v>20345.535614054363</v>
      </c>
      <c r="N299" s="88">
        <f t="shared" si="66"/>
        <v>534159.83961405442</v>
      </c>
      <c r="O299" s="88">
        <f t="shared" si="67"/>
        <v>36133.385619566696</v>
      </c>
      <c r="P299" s="89">
        <f t="shared" si="62"/>
        <v>0.95871346988015749</v>
      </c>
      <c r="Q299" s="240">
        <v>2705.5317305141652</v>
      </c>
      <c r="R299" s="89">
        <f t="shared" si="68"/>
        <v>1.3386474487551953E-2</v>
      </c>
      <c r="S299" s="89">
        <f t="shared" si="68"/>
        <v>5.0918277032052633E-3</v>
      </c>
      <c r="T299" s="91">
        <v>14783</v>
      </c>
      <c r="U299" s="190">
        <v>507027</v>
      </c>
      <c r="V299" s="190">
        <v>34581.0257809303</v>
      </c>
      <c r="W299" s="196"/>
      <c r="X299" s="88">
        <v>0</v>
      </c>
      <c r="Y299" s="88">
        <f t="shared" si="69"/>
        <v>0</v>
      </c>
    </row>
    <row r="300" spans="2:25">
      <c r="B300" s="206">
        <v>5032</v>
      </c>
      <c r="C300" t="s">
        <v>327</v>
      </c>
      <c r="D300" s="190">
        <v>124316.109</v>
      </c>
      <c r="E300" s="85">
        <f t="shared" si="63"/>
        <v>29486.743121442123</v>
      </c>
      <c r="F300" s="86">
        <f t="shared" si="56"/>
        <v>0.7823606154999887</v>
      </c>
      <c r="G300" s="187">
        <f t="shared" si="57"/>
        <v>4923.5842632937229</v>
      </c>
      <c r="H300" s="187">
        <f t="shared" si="58"/>
        <v>20757.831254046338</v>
      </c>
      <c r="I300" s="187">
        <f t="shared" si="59"/>
        <v>1552.84572897873</v>
      </c>
      <c r="J300" s="87">
        <f t="shared" si="60"/>
        <v>6546.7975933743255</v>
      </c>
      <c r="K300" s="187">
        <f t="shared" si="64"/>
        <v>1167.7586499836602</v>
      </c>
      <c r="L300" s="87">
        <f t="shared" si="61"/>
        <v>4923.2704683311113</v>
      </c>
      <c r="M300" s="88">
        <f t="shared" si="65"/>
        <v>25681.101722377447</v>
      </c>
      <c r="N300" s="88">
        <f t="shared" si="66"/>
        <v>149997.21072237744</v>
      </c>
      <c r="O300" s="88">
        <f t="shared" si="67"/>
        <v>35578.086034719505</v>
      </c>
      <c r="P300" s="89">
        <f t="shared" si="62"/>
        <v>0.94397991578099294</v>
      </c>
      <c r="Q300" s="240">
        <v>3417.8716567295196</v>
      </c>
      <c r="R300" s="89">
        <f t="shared" si="68"/>
        <v>2.8885413735454262E-2</v>
      </c>
      <c r="S300" s="89">
        <f t="shared" si="68"/>
        <v>1.131431558816947E-2</v>
      </c>
      <c r="T300" s="91">
        <v>4216</v>
      </c>
      <c r="U300" s="190">
        <v>120826</v>
      </c>
      <c r="V300" s="190">
        <v>29156.85328185328</v>
      </c>
      <c r="W300" s="196"/>
      <c r="X300" s="88">
        <v>0</v>
      </c>
      <c r="Y300" s="88">
        <f t="shared" si="69"/>
        <v>0</v>
      </c>
    </row>
    <row r="301" spans="2:25">
      <c r="B301" s="206">
        <v>5033</v>
      </c>
      <c r="C301" t="s">
        <v>328</v>
      </c>
      <c r="D301" s="190">
        <v>37937.394999999997</v>
      </c>
      <c r="E301" s="85">
        <f t="shared" si="63"/>
        <v>49078.130659767143</v>
      </c>
      <c r="F301" s="86">
        <f t="shared" si="56"/>
        <v>1.3021714996609091</v>
      </c>
      <c r="G301" s="187">
        <f t="shared" si="57"/>
        <v>-6831.2482597012886</v>
      </c>
      <c r="H301" s="187">
        <f t="shared" si="58"/>
        <v>-5280.5549047490967</v>
      </c>
      <c r="I301" s="187">
        <f t="shared" si="59"/>
        <v>0</v>
      </c>
      <c r="J301" s="87">
        <f t="shared" si="60"/>
        <v>0</v>
      </c>
      <c r="K301" s="187">
        <f t="shared" si="64"/>
        <v>-385.08707899506982</v>
      </c>
      <c r="L301" s="87">
        <f t="shared" si="61"/>
        <v>-297.672312063189</v>
      </c>
      <c r="M301" s="88">
        <f t="shared" si="65"/>
        <v>-5578.2272168122854</v>
      </c>
      <c r="N301" s="88">
        <f t="shared" si="66"/>
        <v>32359.16778318771</v>
      </c>
      <c r="O301" s="88">
        <f t="shared" si="67"/>
        <v>41861.795321070771</v>
      </c>
      <c r="P301" s="89">
        <f t="shared" si="62"/>
        <v>1.1107032003650361</v>
      </c>
      <c r="Q301" s="240">
        <v>478.33077162195696</v>
      </c>
      <c r="R301" s="89">
        <f t="shared" si="68"/>
        <v>1.0855182520650061E-2</v>
      </c>
      <c r="S301" s="89">
        <f t="shared" si="68"/>
        <v>-1.5298897234088501E-2</v>
      </c>
      <c r="T301" s="91">
        <v>773</v>
      </c>
      <c r="U301" s="190">
        <v>37530</v>
      </c>
      <c r="V301" s="190">
        <v>49840.637450199203</v>
      </c>
      <c r="W301" s="196"/>
      <c r="X301" s="88">
        <v>0</v>
      </c>
      <c r="Y301" s="88">
        <f t="shared" si="69"/>
        <v>0</v>
      </c>
    </row>
    <row r="302" spans="2:25">
      <c r="B302" s="206">
        <v>5034</v>
      </c>
      <c r="C302" t="s">
        <v>329</v>
      </c>
      <c r="D302" s="190">
        <v>69546.475000000006</v>
      </c>
      <c r="E302" s="85">
        <f t="shared" si="63"/>
        <v>28340.046862265692</v>
      </c>
      <c r="F302" s="86">
        <f t="shared" si="56"/>
        <v>0.7519357568634838</v>
      </c>
      <c r="G302" s="187">
        <f t="shared" si="57"/>
        <v>5611.6020187995819</v>
      </c>
      <c r="H302" s="187">
        <f t="shared" si="58"/>
        <v>13770.871354134175</v>
      </c>
      <c r="I302" s="187">
        <f t="shared" si="59"/>
        <v>1954.1894196904809</v>
      </c>
      <c r="J302" s="87">
        <f t="shared" si="60"/>
        <v>4795.5808359204402</v>
      </c>
      <c r="K302" s="187">
        <f t="shared" si="64"/>
        <v>1569.1023406954112</v>
      </c>
      <c r="L302" s="87">
        <f t="shared" si="61"/>
        <v>3850.5771440665389</v>
      </c>
      <c r="M302" s="88">
        <f t="shared" si="65"/>
        <v>17621.448498200712</v>
      </c>
      <c r="N302" s="88">
        <f t="shared" si="66"/>
        <v>87167.923498200718</v>
      </c>
      <c r="O302" s="88">
        <f t="shared" si="67"/>
        <v>35520.751221760685</v>
      </c>
      <c r="P302" s="89">
        <f t="shared" si="62"/>
        <v>0.94245867284916773</v>
      </c>
      <c r="Q302" s="240">
        <v>914.54507011722671</v>
      </c>
      <c r="R302" s="89">
        <f t="shared" si="68"/>
        <v>2.4127864169170139E-2</v>
      </c>
      <c r="S302" s="89">
        <f t="shared" si="68"/>
        <v>1.2442623665202478E-2</v>
      </c>
      <c r="T302" s="91">
        <v>2454</v>
      </c>
      <c r="U302" s="190">
        <v>67908</v>
      </c>
      <c r="V302" s="190">
        <v>27991.755976916735</v>
      </c>
      <c r="W302" s="196"/>
      <c r="X302" s="88">
        <v>0</v>
      </c>
      <c r="Y302" s="88">
        <f t="shared" si="69"/>
        <v>0</v>
      </c>
    </row>
    <row r="303" spans="2:25">
      <c r="B303" s="206">
        <v>5035</v>
      </c>
      <c r="C303" t="s">
        <v>330</v>
      </c>
      <c r="D303" s="190">
        <v>776002.03700000001</v>
      </c>
      <c r="E303" s="85">
        <f t="shared" si="63"/>
        <v>31395.478294291381</v>
      </c>
      <c r="F303" s="86">
        <f t="shared" si="56"/>
        <v>0.8330043647437263</v>
      </c>
      <c r="G303" s="187">
        <f t="shared" si="57"/>
        <v>3778.3431595841685</v>
      </c>
      <c r="H303" s="187">
        <f t="shared" si="58"/>
        <v>93389.307875441897</v>
      </c>
      <c r="I303" s="187">
        <f t="shared" si="59"/>
        <v>884.78841848148977</v>
      </c>
      <c r="J303" s="87">
        <f t="shared" si="60"/>
        <v>21869.315339606983</v>
      </c>
      <c r="K303" s="187">
        <f t="shared" si="64"/>
        <v>499.70133948641995</v>
      </c>
      <c r="L303" s="87">
        <f t="shared" si="61"/>
        <v>12351.118008085841</v>
      </c>
      <c r="M303" s="88">
        <f t="shared" si="65"/>
        <v>105740.42588352774</v>
      </c>
      <c r="N303" s="88">
        <f t="shared" si="66"/>
        <v>881742.46288352774</v>
      </c>
      <c r="O303" s="88">
        <f t="shared" si="67"/>
        <v>35673.522793361968</v>
      </c>
      <c r="P303" s="89">
        <f t="shared" si="62"/>
        <v>0.9465121032431798</v>
      </c>
      <c r="Q303" s="240">
        <v>-413.13159322027059</v>
      </c>
      <c r="R303" s="89">
        <f t="shared" si="68"/>
        <v>5.8917174063147337E-2</v>
      </c>
      <c r="S303" s="89">
        <f t="shared" si="68"/>
        <v>5.1377042872666603E-2</v>
      </c>
      <c r="T303" s="91">
        <v>24717</v>
      </c>
      <c r="U303" s="190">
        <v>732826</v>
      </c>
      <c r="V303" s="190">
        <v>29861.293345829428</v>
      </c>
      <c r="W303" s="196"/>
      <c r="X303" s="88">
        <v>0</v>
      </c>
      <c r="Y303" s="88">
        <f t="shared" si="69"/>
        <v>0</v>
      </c>
    </row>
    <row r="304" spans="2:25">
      <c r="B304" s="206">
        <v>5036</v>
      </c>
      <c r="C304" t="s">
        <v>331</v>
      </c>
      <c r="D304" s="190">
        <v>74177.773000000001</v>
      </c>
      <c r="E304" s="85">
        <f t="shared" si="63"/>
        <v>28044.526654064273</v>
      </c>
      <c r="F304" s="86">
        <f t="shared" si="56"/>
        <v>0.7440948308232993</v>
      </c>
      <c r="G304" s="187">
        <f t="shared" si="57"/>
        <v>5788.9141437204325</v>
      </c>
      <c r="H304" s="187">
        <f t="shared" si="58"/>
        <v>15311.677910140545</v>
      </c>
      <c r="I304" s="187">
        <f t="shared" si="59"/>
        <v>2057.6214925609775</v>
      </c>
      <c r="J304" s="87">
        <f t="shared" si="60"/>
        <v>5442.4088478237854</v>
      </c>
      <c r="K304" s="187">
        <f t="shared" si="64"/>
        <v>1672.5344135659077</v>
      </c>
      <c r="L304" s="87">
        <f t="shared" si="61"/>
        <v>4423.8535238818258</v>
      </c>
      <c r="M304" s="88">
        <f t="shared" si="65"/>
        <v>19735.53143402237</v>
      </c>
      <c r="N304" s="88">
        <f t="shared" si="66"/>
        <v>93913.304434022371</v>
      </c>
      <c r="O304" s="88">
        <f t="shared" si="67"/>
        <v>35505.975211350618</v>
      </c>
      <c r="P304" s="89">
        <f t="shared" si="62"/>
        <v>0.94206662654715867</v>
      </c>
      <c r="Q304" s="240">
        <v>2658.510009784055</v>
      </c>
      <c r="R304" s="89">
        <f t="shared" si="68"/>
        <v>2.8318749566784516E-2</v>
      </c>
      <c r="S304" s="89">
        <f t="shared" si="68"/>
        <v>2.8318749566784589E-2</v>
      </c>
      <c r="T304" s="91">
        <v>2645</v>
      </c>
      <c r="U304" s="190">
        <v>72135</v>
      </c>
      <c r="V304" s="190">
        <v>27272.211720226842</v>
      </c>
      <c r="W304" s="196"/>
      <c r="X304" s="88">
        <v>0</v>
      </c>
      <c r="Y304" s="88">
        <f t="shared" si="69"/>
        <v>0</v>
      </c>
    </row>
    <row r="305" spans="2:27">
      <c r="B305" s="206">
        <v>5037</v>
      </c>
      <c r="C305" t="s">
        <v>332</v>
      </c>
      <c r="D305" s="190">
        <v>622425.06499999994</v>
      </c>
      <c r="E305" s="85">
        <f t="shared" si="63"/>
        <v>30252.992369009426</v>
      </c>
      <c r="F305" s="86">
        <f t="shared" si="56"/>
        <v>0.8026912173058296</v>
      </c>
      <c r="G305" s="187">
        <f t="shared" si="57"/>
        <v>4463.8347147533414</v>
      </c>
      <c r="H305" s="187">
        <f t="shared" si="58"/>
        <v>91838.935421335249</v>
      </c>
      <c r="I305" s="187">
        <f t="shared" si="59"/>
        <v>1284.6584923301741</v>
      </c>
      <c r="J305" s="87">
        <f t="shared" si="60"/>
        <v>26430.563821201002</v>
      </c>
      <c r="K305" s="187">
        <f t="shared" si="64"/>
        <v>899.57141333510435</v>
      </c>
      <c r="L305" s="87">
        <f t="shared" si="61"/>
        <v>18507.782257956438</v>
      </c>
      <c r="M305" s="88">
        <f t="shared" si="65"/>
        <v>110346.71767929169</v>
      </c>
      <c r="N305" s="88">
        <f t="shared" si="66"/>
        <v>732771.78267929167</v>
      </c>
      <c r="O305" s="88">
        <f t="shared" si="67"/>
        <v>35616.398497097878</v>
      </c>
      <c r="P305" s="89">
        <f t="shared" si="62"/>
        <v>0.94499644587128517</v>
      </c>
      <c r="Q305" s="240">
        <v>6109.0424026455148</v>
      </c>
      <c r="R305" s="89">
        <f t="shared" si="68"/>
        <v>5.9934037770549772E-2</v>
      </c>
      <c r="S305" s="89">
        <f t="shared" si="68"/>
        <v>4.8084867522312814E-2</v>
      </c>
      <c r="T305" s="91">
        <v>20574</v>
      </c>
      <c r="U305" s="190">
        <v>587230</v>
      </c>
      <c r="V305" s="190">
        <v>28865.021627998427</v>
      </c>
      <c r="W305" s="196"/>
      <c r="X305" s="88">
        <v>0</v>
      </c>
      <c r="Y305" s="88">
        <f t="shared" si="69"/>
        <v>0</v>
      </c>
    </row>
    <row r="306" spans="2:27">
      <c r="B306" s="206">
        <v>5038</v>
      </c>
      <c r="C306" t="s">
        <v>333</v>
      </c>
      <c r="D306" s="190">
        <v>434693.40299999999</v>
      </c>
      <c r="E306" s="85">
        <f t="shared" si="63"/>
        <v>28611.426512209568</v>
      </c>
      <c r="F306" s="86">
        <f t="shared" si="56"/>
        <v>0.75913617059143701</v>
      </c>
      <c r="G306" s="187">
        <f t="shared" si="57"/>
        <v>5448.7742288332565</v>
      </c>
      <c r="H306" s="187">
        <f t="shared" si="58"/>
        <v>82783.226858663664</v>
      </c>
      <c r="I306" s="187">
        <f t="shared" si="59"/>
        <v>1859.2065422101243</v>
      </c>
      <c r="J306" s="87">
        <f t="shared" si="60"/>
        <v>28246.924995798421</v>
      </c>
      <c r="K306" s="187">
        <f t="shared" si="64"/>
        <v>1474.1194632150546</v>
      </c>
      <c r="L306" s="87">
        <f t="shared" si="61"/>
        <v>22396.297004626322</v>
      </c>
      <c r="M306" s="88">
        <f t="shared" si="65"/>
        <v>105179.52386328999</v>
      </c>
      <c r="N306" s="88">
        <f t="shared" si="66"/>
        <v>539872.92686329002</v>
      </c>
      <c r="O306" s="88">
        <f t="shared" si="67"/>
        <v>35534.320204257878</v>
      </c>
      <c r="P306" s="89">
        <f t="shared" si="62"/>
        <v>0.94281869353556536</v>
      </c>
      <c r="Q306" s="240">
        <v>13499.475636691554</v>
      </c>
      <c r="R306" s="89">
        <f t="shared" si="68"/>
        <v>6.1900953697777455E-2</v>
      </c>
      <c r="S306" s="89">
        <f t="shared" si="68"/>
        <v>4.855118195050722E-2</v>
      </c>
      <c r="T306" s="91">
        <v>15193</v>
      </c>
      <c r="U306" s="190">
        <v>409354</v>
      </c>
      <c r="V306" s="190">
        <v>27286.628449540061</v>
      </c>
      <c r="W306" s="196"/>
      <c r="X306" s="88">
        <v>0</v>
      </c>
      <c r="Y306" s="88">
        <f t="shared" si="69"/>
        <v>0</v>
      </c>
    </row>
    <row r="307" spans="2:27">
      <c r="B307" s="206">
        <v>5041</v>
      </c>
      <c r="C307" t="s">
        <v>334</v>
      </c>
      <c r="D307" s="190">
        <v>58638.271999999997</v>
      </c>
      <c r="E307" s="85">
        <f t="shared" si="63"/>
        <v>27738.066225165559</v>
      </c>
      <c r="F307" s="86">
        <f t="shared" si="56"/>
        <v>0.73596363204043891</v>
      </c>
      <c r="G307" s="187">
        <f t="shared" si="57"/>
        <v>5972.7904010596612</v>
      </c>
      <c r="H307" s="187">
        <f t="shared" si="58"/>
        <v>12626.478907840123</v>
      </c>
      <c r="I307" s="187">
        <f t="shared" si="59"/>
        <v>2164.8826426755272</v>
      </c>
      <c r="J307" s="87">
        <f t="shared" si="60"/>
        <v>4576.5619066160643</v>
      </c>
      <c r="K307" s="187">
        <f t="shared" si="64"/>
        <v>1779.7955636804575</v>
      </c>
      <c r="L307" s="87">
        <f t="shared" si="61"/>
        <v>3762.487821620487</v>
      </c>
      <c r="M307" s="88">
        <f t="shared" si="65"/>
        <v>16388.966729460612</v>
      </c>
      <c r="N307" s="88">
        <f t="shared" si="66"/>
        <v>75027.238729460601</v>
      </c>
      <c r="O307" s="88">
        <f t="shared" si="67"/>
        <v>35490.652189905675</v>
      </c>
      <c r="P307" s="89">
        <f t="shared" si="62"/>
        <v>0.94166006660801538</v>
      </c>
      <c r="Q307" s="240">
        <v>2091.5421429616308</v>
      </c>
      <c r="R307" s="89">
        <f t="shared" si="68"/>
        <v>4.5003332561082049E-2</v>
      </c>
      <c r="S307" s="89">
        <f t="shared" si="68"/>
        <v>-9.6890486946699583E-4</v>
      </c>
      <c r="T307" s="91">
        <v>2114</v>
      </c>
      <c r="U307" s="190">
        <v>56113</v>
      </c>
      <c r="V307" s="190">
        <v>27764.967837704105</v>
      </c>
      <c r="W307" s="196"/>
      <c r="X307" s="88">
        <v>0</v>
      </c>
      <c r="Y307" s="88">
        <f t="shared" si="69"/>
        <v>0</v>
      </c>
    </row>
    <row r="308" spans="2:27">
      <c r="B308" s="206">
        <v>5042</v>
      </c>
      <c r="C308" t="s">
        <v>335</v>
      </c>
      <c r="D308" s="190">
        <v>40676.631000000001</v>
      </c>
      <c r="E308" s="85">
        <f t="shared" si="63"/>
        <v>31265.66564181399</v>
      </c>
      <c r="F308" s="86">
        <f t="shared" si="56"/>
        <v>0.82956009467722158</v>
      </c>
      <c r="G308" s="187">
        <f t="shared" si="57"/>
        <v>3856.2307510706028</v>
      </c>
      <c r="H308" s="187">
        <f t="shared" si="58"/>
        <v>5016.9562071428545</v>
      </c>
      <c r="I308" s="187">
        <f t="shared" si="59"/>
        <v>930.22284684857652</v>
      </c>
      <c r="J308" s="87">
        <f t="shared" si="60"/>
        <v>1210.2199237499981</v>
      </c>
      <c r="K308" s="187">
        <f t="shared" si="64"/>
        <v>545.13576785350665</v>
      </c>
      <c r="L308" s="87">
        <f t="shared" si="61"/>
        <v>709.22163397741213</v>
      </c>
      <c r="M308" s="88">
        <f t="shared" si="65"/>
        <v>5726.1778411202667</v>
      </c>
      <c r="N308" s="88">
        <f t="shared" si="66"/>
        <v>46402.80884112027</v>
      </c>
      <c r="O308" s="88">
        <f t="shared" si="67"/>
        <v>35667.032160738105</v>
      </c>
      <c r="P308" s="89">
        <f t="shared" si="62"/>
        <v>0.94633988973985472</v>
      </c>
      <c r="Q308" s="240">
        <v>-636.19690991339849</v>
      </c>
      <c r="R308" s="89">
        <f t="shared" si="68"/>
        <v>4.9367463818589925E-2</v>
      </c>
      <c r="S308" s="89">
        <f t="shared" si="68"/>
        <v>4.4527952071540346E-2</v>
      </c>
      <c r="T308" s="91">
        <v>1301</v>
      </c>
      <c r="U308" s="190">
        <v>38763</v>
      </c>
      <c r="V308" s="190">
        <v>29932.818532818532</v>
      </c>
      <c r="W308" s="196"/>
      <c r="X308" s="88">
        <v>0</v>
      </c>
      <c r="Y308" s="88">
        <f t="shared" si="69"/>
        <v>0</v>
      </c>
    </row>
    <row r="309" spans="2:27">
      <c r="B309" s="206">
        <v>5043</v>
      </c>
      <c r="C309" s="211" t="s">
        <v>336</v>
      </c>
      <c r="D309" s="190">
        <v>15022.785</v>
      </c>
      <c r="E309" s="85">
        <f t="shared" si="63"/>
        <v>35514.858156028364</v>
      </c>
      <c r="F309" s="86">
        <f t="shared" si="56"/>
        <v>0.94230231436242207</v>
      </c>
      <c r="G309" s="187">
        <f t="shared" si="57"/>
        <v>1306.7152425419786</v>
      </c>
      <c r="H309" s="187">
        <f t="shared" si="58"/>
        <v>552.74054759525688</v>
      </c>
      <c r="I309" s="187">
        <f t="shared" si="59"/>
        <v>0</v>
      </c>
      <c r="J309" s="87">
        <f t="shared" si="60"/>
        <v>0</v>
      </c>
      <c r="K309" s="187">
        <f t="shared" si="64"/>
        <v>-385.08707899506982</v>
      </c>
      <c r="L309" s="87">
        <f t="shared" si="61"/>
        <v>-162.89183441491454</v>
      </c>
      <c r="M309" s="88">
        <f t="shared" si="65"/>
        <v>389.84871318034232</v>
      </c>
      <c r="N309" s="88">
        <f t="shared" si="66"/>
        <v>15412.633713180343</v>
      </c>
      <c r="O309" s="88">
        <f t="shared" si="67"/>
        <v>36436.486319575277</v>
      </c>
      <c r="P309" s="89">
        <f t="shared" si="62"/>
        <v>0.96675552624564165</v>
      </c>
      <c r="Q309" s="240">
        <v>128.7473883519927</v>
      </c>
      <c r="R309" s="89">
        <f t="shared" si="68"/>
        <v>0.12227588525324966</v>
      </c>
      <c r="S309" s="89">
        <f t="shared" si="68"/>
        <v>0.13819469213627433</v>
      </c>
      <c r="T309" s="91">
        <v>423</v>
      </c>
      <c r="U309" s="190">
        <v>13386</v>
      </c>
      <c r="V309" s="190">
        <v>31202.797202797203</v>
      </c>
      <c r="W309" s="196"/>
      <c r="X309" s="88">
        <v>0</v>
      </c>
      <c r="Y309" s="88">
        <f t="shared" si="69"/>
        <v>0</v>
      </c>
    </row>
    <row r="310" spans="2:27">
      <c r="B310" s="206">
        <v>5044</v>
      </c>
      <c r="C310" s="211" t="s">
        <v>337</v>
      </c>
      <c r="D310" s="190">
        <v>34634.786</v>
      </c>
      <c r="E310" s="85">
        <f t="shared" si="63"/>
        <v>42758.99506172839</v>
      </c>
      <c r="F310" s="86">
        <f t="shared" si="56"/>
        <v>1.1345082621325016</v>
      </c>
      <c r="G310" s="187">
        <f t="shared" si="57"/>
        <v>-3039.7669008780372</v>
      </c>
      <c r="H310" s="187">
        <f t="shared" si="58"/>
        <v>-2462.2111897112104</v>
      </c>
      <c r="I310" s="187">
        <f t="shared" si="59"/>
        <v>0</v>
      </c>
      <c r="J310" s="87">
        <f t="shared" si="60"/>
        <v>0</v>
      </c>
      <c r="K310" s="187">
        <f t="shared" si="64"/>
        <v>-385.08707899506982</v>
      </c>
      <c r="L310" s="87">
        <f t="shared" si="61"/>
        <v>-311.92053398600655</v>
      </c>
      <c r="M310" s="88">
        <f t="shared" si="65"/>
        <v>-2774.1317236972168</v>
      </c>
      <c r="N310" s="88">
        <f t="shared" si="66"/>
        <v>31860.654276302783</v>
      </c>
      <c r="O310" s="88">
        <f t="shared" si="67"/>
        <v>39334.141081855283</v>
      </c>
      <c r="P310" s="89">
        <f t="shared" si="62"/>
        <v>1.0436379053536735</v>
      </c>
      <c r="Q310" s="240">
        <v>-261.28512443235559</v>
      </c>
      <c r="R310" s="89">
        <f t="shared" si="68"/>
        <v>6.6243450420219813E-2</v>
      </c>
      <c r="S310" s="89">
        <f t="shared" si="68"/>
        <v>7.1508850175381236E-2</v>
      </c>
      <c r="T310" s="91">
        <v>810</v>
      </c>
      <c r="U310" s="190">
        <v>32483</v>
      </c>
      <c r="V310" s="190">
        <v>39905.405405405407</v>
      </c>
      <c r="W310" s="196"/>
      <c r="X310" s="88">
        <v>0</v>
      </c>
      <c r="Y310" s="88">
        <f t="shared" si="69"/>
        <v>0</v>
      </c>
    </row>
    <row r="311" spans="2:27">
      <c r="B311" s="206">
        <v>5045</v>
      </c>
      <c r="C311" t="s">
        <v>338</v>
      </c>
      <c r="D311" s="190">
        <v>71395.548999999999</v>
      </c>
      <c r="E311" s="85">
        <f t="shared" si="63"/>
        <v>30747.437123169682</v>
      </c>
      <c r="F311" s="86">
        <f t="shared" si="56"/>
        <v>0.81581013317260975</v>
      </c>
      <c r="G311" s="187">
        <f t="shared" si="57"/>
        <v>4167.1678622571872</v>
      </c>
      <c r="H311" s="187">
        <f t="shared" si="58"/>
        <v>9676.1637761611892</v>
      </c>
      <c r="I311" s="187">
        <f t="shared" si="59"/>
        <v>1111.6028283740843</v>
      </c>
      <c r="J311" s="87">
        <f t="shared" si="60"/>
        <v>2581.1417674846239</v>
      </c>
      <c r="K311" s="187">
        <f t="shared" si="64"/>
        <v>726.51574937901455</v>
      </c>
      <c r="L311" s="87">
        <f t="shared" si="61"/>
        <v>1686.9695700580717</v>
      </c>
      <c r="M311" s="88">
        <f t="shared" si="65"/>
        <v>11363.133346219262</v>
      </c>
      <c r="N311" s="88">
        <f t="shared" si="66"/>
        <v>82758.682346219255</v>
      </c>
      <c r="O311" s="88">
        <f t="shared" si="67"/>
        <v>35641.120734805882</v>
      </c>
      <c r="P311" s="89">
        <f t="shared" si="62"/>
        <v>0.94565239166462389</v>
      </c>
      <c r="Q311" s="240">
        <v>-535.9935510137766</v>
      </c>
      <c r="R311" s="89">
        <f t="shared" si="68"/>
        <v>9.514133419232125E-2</v>
      </c>
      <c r="S311" s="89">
        <f t="shared" si="68"/>
        <v>8.2878769726774118E-2</v>
      </c>
      <c r="T311" s="91">
        <v>2322</v>
      </c>
      <c r="U311" s="190">
        <v>65193</v>
      </c>
      <c r="V311" s="190">
        <v>28394.163763066204</v>
      </c>
      <c r="W311" s="196"/>
      <c r="X311" s="88">
        <v>0</v>
      </c>
      <c r="Y311" s="88">
        <f t="shared" si="69"/>
        <v>0</v>
      </c>
    </row>
    <row r="312" spans="2:27">
      <c r="B312" s="206">
        <v>5046</v>
      </c>
      <c r="C312" t="s">
        <v>339</v>
      </c>
      <c r="D312" s="190">
        <v>32263.32</v>
      </c>
      <c r="E312" s="85">
        <f t="shared" si="63"/>
        <v>26402.062193126025</v>
      </c>
      <c r="F312" s="86">
        <f t="shared" si="56"/>
        <v>0.70051594178478493</v>
      </c>
      <c r="G312" s="187">
        <f t="shared" si="57"/>
        <v>6774.3928202833822</v>
      </c>
      <c r="H312" s="187">
        <f t="shared" si="58"/>
        <v>8278.3080263862921</v>
      </c>
      <c r="I312" s="187">
        <f t="shared" si="59"/>
        <v>2632.4840538893641</v>
      </c>
      <c r="J312" s="87">
        <f t="shared" si="60"/>
        <v>3216.8955138528031</v>
      </c>
      <c r="K312" s="187">
        <f t="shared" si="64"/>
        <v>2247.3969748942941</v>
      </c>
      <c r="L312" s="87">
        <f t="shared" si="61"/>
        <v>2746.3191033208273</v>
      </c>
      <c r="M312" s="88">
        <f t="shared" si="65"/>
        <v>11024.62712970712</v>
      </c>
      <c r="N312" s="88">
        <f t="shared" si="66"/>
        <v>43287.947129707121</v>
      </c>
      <c r="O312" s="88">
        <f t="shared" si="67"/>
        <v>35423.851988303701</v>
      </c>
      <c r="P312" s="89">
        <f t="shared" si="62"/>
        <v>0.93988768209523277</v>
      </c>
      <c r="Q312" s="240">
        <v>322.11707289455808</v>
      </c>
      <c r="R312" s="89">
        <f t="shared" si="68"/>
        <v>0.10166359352591681</v>
      </c>
      <c r="S312" s="89">
        <f t="shared" si="68"/>
        <v>9.6254443312205284E-2</v>
      </c>
      <c r="T312" s="91">
        <v>1222</v>
      </c>
      <c r="U312" s="190">
        <v>29286</v>
      </c>
      <c r="V312" s="190">
        <v>24083.88157894737</v>
      </c>
      <c r="W312" s="196"/>
      <c r="X312" s="88">
        <v>0</v>
      </c>
      <c r="Y312" s="88">
        <f t="shared" si="69"/>
        <v>0</v>
      </c>
    </row>
    <row r="313" spans="2:27">
      <c r="B313" s="206">
        <v>5047</v>
      </c>
      <c r="C313" t="s">
        <v>340</v>
      </c>
      <c r="D313" s="190">
        <v>117816.95600000001</v>
      </c>
      <c r="E313" s="85">
        <f t="shared" si="63"/>
        <v>30024.708460754333</v>
      </c>
      <c r="F313" s="86">
        <f t="shared" si="56"/>
        <v>0.79663424661104565</v>
      </c>
      <c r="G313" s="187">
        <f t="shared" si="57"/>
        <v>4600.8050597063966</v>
      </c>
      <c r="H313" s="187">
        <f t="shared" si="58"/>
        <v>18053.5590542879</v>
      </c>
      <c r="I313" s="187">
        <f t="shared" si="59"/>
        <v>1364.5578602194564</v>
      </c>
      <c r="J313" s="87">
        <f t="shared" si="60"/>
        <v>5354.5250435011467</v>
      </c>
      <c r="K313" s="187">
        <f t="shared" si="64"/>
        <v>979.47078122438666</v>
      </c>
      <c r="L313" s="87">
        <f t="shared" si="61"/>
        <v>3843.443345524493</v>
      </c>
      <c r="M313" s="88">
        <f t="shared" si="65"/>
        <v>21897.002399812394</v>
      </c>
      <c r="N313" s="88">
        <f t="shared" si="66"/>
        <v>139713.9583998124</v>
      </c>
      <c r="O313" s="88">
        <f t="shared" si="67"/>
        <v>35604.984301685115</v>
      </c>
      <c r="P313" s="89">
        <f t="shared" si="62"/>
        <v>0.94469359733654579</v>
      </c>
      <c r="Q313" s="240">
        <v>-480.03990365118443</v>
      </c>
      <c r="R313" s="89">
        <f t="shared" si="68"/>
        <v>8.9878502511540184E-2</v>
      </c>
      <c r="S313" s="89">
        <f t="shared" si="68"/>
        <v>7.5713414940671533E-2</v>
      </c>
      <c r="T313" s="91">
        <v>3924</v>
      </c>
      <c r="U313" s="190">
        <v>108101</v>
      </c>
      <c r="V313" s="190">
        <v>27911.43816163181</v>
      </c>
      <c r="W313" s="196"/>
      <c r="X313" s="88">
        <v>0</v>
      </c>
      <c r="Y313" s="88">
        <f t="shared" si="69"/>
        <v>0</v>
      </c>
    </row>
    <row r="314" spans="2:27">
      <c r="B314" s="206">
        <v>5049</v>
      </c>
      <c r="C314" t="s">
        <v>341</v>
      </c>
      <c r="D314" s="190">
        <v>39033.89</v>
      </c>
      <c r="E314" s="85">
        <f t="shared" si="63"/>
        <v>34976.603942652335</v>
      </c>
      <c r="F314" s="86">
        <f t="shared" si="56"/>
        <v>0.928021018664963</v>
      </c>
      <c r="G314" s="187">
        <f t="shared" si="57"/>
        <v>1629.6677705675959</v>
      </c>
      <c r="H314" s="187">
        <f t="shared" si="58"/>
        <v>1818.709231953437</v>
      </c>
      <c r="I314" s="187">
        <f t="shared" si="59"/>
        <v>0</v>
      </c>
      <c r="J314" s="87">
        <f t="shared" si="60"/>
        <v>0</v>
      </c>
      <c r="K314" s="187">
        <f t="shared" si="64"/>
        <v>-385.08707899506982</v>
      </c>
      <c r="L314" s="87">
        <f t="shared" si="61"/>
        <v>-429.75718015849793</v>
      </c>
      <c r="M314" s="88">
        <f t="shared" si="65"/>
        <v>1388.9520517949391</v>
      </c>
      <c r="N314" s="88">
        <f t="shared" si="66"/>
        <v>40422.842051794942</v>
      </c>
      <c r="O314" s="88">
        <f t="shared" si="67"/>
        <v>36221.184634224854</v>
      </c>
      <c r="P314" s="89">
        <f t="shared" si="62"/>
        <v>0.96104300796665776</v>
      </c>
      <c r="Q314" s="240">
        <v>509.96053522652551</v>
      </c>
      <c r="R314" s="89">
        <f t="shared" si="68"/>
        <v>1.2762440973483457E-2</v>
      </c>
      <c r="S314" s="89">
        <f t="shared" si="68"/>
        <v>5.502495160053745E-3</v>
      </c>
      <c r="T314" s="91">
        <v>1116</v>
      </c>
      <c r="U314" s="190">
        <v>38542</v>
      </c>
      <c r="V314" s="190">
        <v>34785.198555956675</v>
      </c>
      <c r="W314" s="196"/>
      <c r="X314" s="88">
        <v>0</v>
      </c>
      <c r="Y314" s="88">
        <f t="shared" si="69"/>
        <v>0</v>
      </c>
    </row>
    <row r="315" spans="2:27">
      <c r="B315" s="206">
        <v>5052</v>
      </c>
      <c r="C315" t="s">
        <v>342</v>
      </c>
      <c r="D315" s="190">
        <v>19189.137999999999</v>
      </c>
      <c r="E315" s="85">
        <f t="shared" si="63"/>
        <v>31770.096026490064</v>
      </c>
      <c r="F315" s="86">
        <f t="shared" si="56"/>
        <v>0.84294395550602541</v>
      </c>
      <c r="G315" s="187">
        <f t="shared" si="57"/>
        <v>3553.5725202649583</v>
      </c>
      <c r="H315" s="187">
        <f t="shared" si="58"/>
        <v>2146.3578022400347</v>
      </c>
      <c r="I315" s="187">
        <f t="shared" si="59"/>
        <v>753.67221221195064</v>
      </c>
      <c r="J315" s="87">
        <f t="shared" si="60"/>
        <v>455.21801617601818</v>
      </c>
      <c r="K315" s="187">
        <f t="shared" si="64"/>
        <v>368.58513321688082</v>
      </c>
      <c r="L315" s="87">
        <f t="shared" si="61"/>
        <v>222.62542046299603</v>
      </c>
      <c r="M315" s="88">
        <f t="shared" si="65"/>
        <v>2368.9832227030306</v>
      </c>
      <c r="N315" s="88">
        <f t="shared" si="66"/>
        <v>21558.12122270303</v>
      </c>
      <c r="O315" s="88">
        <f t="shared" si="67"/>
        <v>35692.253679971902</v>
      </c>
      <c r="P315" s="89">
        <f t="shared" si="62"/>
        <v>0.94700908278129481</v>
      </c>
      <c r="Q315" s="240">
        <v>-496.45933058239234</v>
      </c>
      <c r="R315" s="89">
        <f t="shared" si="68"/>
        <v>0.22099376431661993</v>
      </c>
      <c r="S315" s="89">
        <f t="shared" si="68"/>
        <v>0.17652048151038546</v>
      </c>
      <c r="T315" s="91">
        <v>604</v>
      </c>
      <c r="U315" s="190">
        <v>15716</v>
      </c>
      <c r="V315" s="190">
        <v>27003.436426116838</v>
      </c>
      <c r="W315" s="196"/>
      <c r="X315" s="88">
        <v>0</v>
      </c>
      <c r="Y315" s="88">
        <f t="shared" si="69"/>
        <v>0</v>
      </c>
    </row>
    <row r="316" spans="2:27">
      <c r="B316" s="206">
        <v>5053</v>
      </c>
      <c r="C316" t="s">
        <v>343</v>
      </c>
      <c r="D316" s="190">
        <v>204971.334</v>
      </c>
      <c r="E316" s="85">
        <f t="shared" si="63"/>
        <v>29543.288267512253</v>
      </c>
      <c r="F316" s="86">
        <f t="shared" si="56"/>
        <v>0.78386090649858298</v>
      </c>
      <c r="G316" s="187">
        <f t="shared" si="57"/>
        <v>4889.657175651645</v>
      </c>
      <c r="H316" s="187">
        <f t="shared" si="58"/>
        <v>33924.441484671115</v>
      </c>
      <c r="I316" s="187">
        <f t="shared" si="59"/>
        <v>1533.0549278541846</v>
      </c>
      <c r="J316" s="87">
        <f t="shared" si="60"/>
        <v>10636.335089452332</v>
      </c>
      <c r="K316" s="187">
        <f t="shared" si="64"/>
        <v>1147.9678488591148</v>
      </c>
      <c r="L316" s="87">
        <f t="shared" si="61"/>
        <v>7964.6009353845393</v>
      </c>
      <c r="M316" s="88">
        <f t="shared" si="65"/>
        <v>41889.042420055652</v>
      </c>
      <c r="N316" s="88">
        <f t="shared" si="66"/>
        <v>246860.37642005566</v>
      </c>
      <c r="O316" s="88">
        <f t="shared" si="67"/>
        <v>35580.913292023011</v>
      </c>
      <c r="P316" s="89">
        <f t="shared" si="62"/>
        <v>0.94405493033092269</v>
      </c>
      <c r="Q316" s="240">
        <v>7038.1419788399799</v>
      </c>
      <c r="R316" s="92">
        <f t="shared" si="68"/>
        <v>2.4523699797565805E-2</v>
      </c>
      <c r="S316" s="92">
        <f t="shared" si="68"/>
        <v>1.0199860235679993E-2</v>
      </c>
      <c r="T316" s="91">
        <v>6938</v>
      </c>
      <c r="U316" s="190">
        <v>200065</v>
      </c>
      <c r="V316" s="190">
        <v>29244.993422014326</v>
      </c>
      <c r="W316" s="196"/>
      <c r="X316" s="88">
        <v>0</v>
      </c>
      <c r="Y316" s="88">
        <f t="shared" si="69"/>
        <v>0</v>
      </c>
      <c r="Z316" s="1"/>
    </row>
    <row r="317" spans="2:27">
      <c r="B317" s="206">
        <v>5054</v>
      </c>
      <c r="C317" t="s">
        <v>344</v>
      </c>
      <c r="D317" s="190">
        <v>277403.94500000001</v>
      </c>
      <c r="E317" s="85">
        <f t="shared" si="63"/>
        <v>27676.738002594037</v>
      </c>
      <c r="F317" s="86">
        <f t="shared" si="56"/>
        <v>0.73433643348002253</v>
      </c>
      <c r="G317" s="187">
        <f t="shared" si="57"/>
        <v>6009.5873346025746</v>
      </c>
      <c r="H317" s="187">
        <f t="shared" si="58"/>
        <v>60234.093854721606</v>
      </c>
      <c r="I317" s="187">
        <f t="shared" si="59"/>
        <v>2186.3475205755603</v>
      </c>
      <c r="J317" s="87">
        <f t="shared" si="60"/>
        <v>21913.76119872884</v>
      </c>
      <c r="K317" s="187">
        <f t="shared" si="64"/>
        <v>1801.2604415804906</v>
      </c>
      <c r="L317" s="87">
        <f t="shared" si="61"/>
        <v>18054.033405961258</v>
      </c>
      <c r="M317" s="88">
        <f t="shared" si="65"/>
        <v>78288.127260682872</v>
      </c>
      <c r="N317" s="88">
        <f t="shared" si="66"/>
        <v>355692.07226068288</v>
      </c>
      <c r="O317" s="88">
        <f t="shared" si="67"/>
        <v>35487.585778777102</v>
      </c>
      <c r="P317" s="89">
        <f t="shared" si="62"/>
        <v>0.94157870667999466</v>
      </c>
      <c r="Q317" s="240">
        <v>5176.7304590606946</v>
      </c>
      <c r="R317" s="92">
        <f t="shared" si="68"/>
        <v>6.1703236349997345E-2</v>
      </c>
      <c r="S317" s="92">
        <f t="shared" si="68"/>
        <v>5.6830608506826689E-2</v>
      </c>
      <c r="T317" s="91">
        <v>10023</v>
      </c>
      <c r="U317" s="190">
        <v>261282</v>
      </c>
      <c r="V317" s="190">
        <v>26188.43339681267</v>
      </c>
      <c r="W317" s="196"/>
      <c r="X317" s="88">
        <v>0</v>
      </c>
      <c r="Y317" s="88">
        <f t="shared" si="69"/>
        <v>0</v>
      </c>
      <c r="Z317" s="1"/>
      <c r="AA317" s="1"/>
    </row>
    <row r="318" spans="2:27">
      <c r="B318" s="206">
        <v>5055</v>
      </c>
      <c r="C318" t="s">
        <v>345</v>
      </c>
      <c r="D318" s="190">
        <v>197442.61300000001</v>
      </c>
      <c r="E318" s="85">
        <f t="shared" si="63"/>
        <v>32404.827342852455</v>
      </c>
      <c r="F318" s="86">
        <f t="shared" si="56"/>
        <v>0.85978504172911829</v>
      </c>
      <c r="G318" s="187">
        <f t="shared" si="57"/>
        <v>3172.7337304475236</v>
      </c>
      <c r="H318" s="187">
        <f t="shared" si="58"/>
        <v>19331.46661961676</v>
      </c>
      <c r="I318" s="187">
        <f t="shared" si="59"/>
        <v>531.51625148511368</v>
      </c>
      <c r="J318" s="87">
        <f t="shared" si="60"/>
        <v>3238.5285202987975</v>
      </c>
      <c r="K318" s="187">
        <f t="shared" si="64"/>
        <v>146.42917249004387</v>
      </c>
      <c r="L318" s="87">
        <f t="shared" si="61"/>
        <v>892.19294798183728</v>
      </c>
      <c r="M318" s="88">
        <f t="shared" si="65"/>
        <v>20223.659567598595</v>
      </c>
      <c r="N318" s="88">
        <f t="shared" si="66"/>
        <v>217666.27256759861</v>
      </c>
      <c r="O318" s="88">
        <f t="shared" si="67"/>
        <v>35723.990245790024</v>
      </c>
      <c r="P318" s="89">
        <f t="shared" si="62"/>
        <v>0.9478511370924495</v>
      </c>
      <c r="Q318" s="240">
        <v>7.9017481150076492</v>
      </c>
      <c r="R318" s="92">
        <f t="shared" si="68"/>
        <v>5.658302340142031E-2</v>
      </c>
      <c r="S318" s="92">
        <f t="shared" si="68"/>
        <v>1.9646836960504004E-2</v>
      </c>
      <c r="T318" s="91">
        <v>6093</v>
      </c>
      <c r="U318" s="190">
        <v>186869</v>
      </c>
      <c r="V318" s="190">
        <v>31780.442176870751</v>
      </c>
      <c r="W318" s="196"/>
      <c r="X318" s="88">
        <v>0</v>
      </c>
      <c r="Y318" s="88">
        <f t="shared" si="69"/>
        <v>0</v>
      </c>
      <c r="Z318" s="1"/>
      <c r="AA318" s="1"/>
    </row>
    <row r="319" spans="2:27">
      <c r="B319" s="206">
        <v>5056</v>
      </c>
      <c r="C319" t="s">
        <v>346</v>
      </c>
      <c r="D319" s="190">
        <v>173518.992</v>
      </c>
      <c r="E319" s="85">
        <f t="shared" si="63"/>
        <v>32597.969566034186</v>
      </c>
      <c r="F319" s="86">
        <f t="shared" si="56"/>
        <v>0.86490961136996192</v>
      </c>
      <c r="G319" s="187">
        <f t="shared" si="57"/>
        <v>3056.8483965384853</v>
      </c>
      <c r="H319" s="187">
        <f t="shared" si="58"/>
        <v>16271.604014774359</v>
      </c>
      <c r="I319" s="187">
        <f t="shared" si="59"/>
        <v>463.91647337150806</v>
      </c>
      <c r="J319" s="87">
        <f t="shared" si="60"/>
        <v>2469.427387756537</v>
      </c>
      <c r="K319" s="187">
        <f t="shared" si="64"/>
        <v>78.829394376438245</v>
      </c>
      <c r="L319" s="87">
        <f t="shared" si="61"/>
        <v>419.60886626578076</v>
      </c>
      <c r="M319" s="88">
        <f t="shared" si="65"/>
        <v>16691.212881040141</v>
      </c>
      <c r="N319" s="88">
        <f t="shared" si="66"/>
        <v>190210.20488104015</v>
      </c>
      <c r="O319" s="88">
        <f t="shared" si="67"/>
        <v>35733.647356949114</v>
      </c>
      <c r="P319" s="89">
        <f t="shared" si="62"/>
        <v>0.94810736557449171</v>
      </c>
      <c r="Q319" s="240">
        <v>642.9788748508945</v>
      </c>
      <c r="R319" s="92">
        <f t="shared" si="68"/>
        <v>6.032491888027277E-2</v>
      </c>
      <c r="S319" s="92">
        <f t="shared" si="68"/>
        <v>5.1958650499101942E-2</v>
      </c>
      <c r="T319" s="91">
        <v>5323</v>
      </c>
      <c r="U319" s="190">
        <v>163647</v>
      </c>
      <c r="V319" s="190">
        <v>30987.881083128195</v>
      </c>
      <c r="W319" s="196"/>
      <c r="X319" s="88">
        <v>0</v>
      </c>
      <c r="Y319" s="88">
        <f t="shared" si="69"/>
        <v>0</v>
      </c>
      <c r="Z319" s="1"/>
      <c r="AA319" s="1"/>
    </row>
    <row r="320" spans="2:27">
      <c r="B320" s="206">
        <v>5057</v>
      </c>
      <c r="C320" t="s">
        <v>347</v>
      </c>
      <c r="D320" s="190">
        <v>342398.02500000002</v>
      </c>
      <c r="E320" s="85">
        <f t="shared" si="63"/>
        <v>32541.154248241783</v>
      </c>
      <c r="F320" s="86">
        <f t="shared" si="56"/>
        <v>0.86340215200712811</v>
      </c>
      <c r="G320" s="187">
        <f t="shared" si="57"/>
        <v>3090.9375872139271</v>
      </c>
      <c r="H320" s="187">
        <f t="shared" si="58"/>
        <v>32522.845292664941</v>
      </c>
      <c r="I320" s="187">
        <f t="shared" si="59"/>
        <v>483.80183459884915</v>
      </c>
      <c r="J320" s="87">
        <f t="shared" si="60"/>
        <v>5090.5629036490909</v>
      </c>
      <c r="K320" s="187">
        <f t="shared" si="64"/>
        <v>98.714755603779338</v>
      </c>
      <c r="L320" s="87">
        <f t="shared" si="61"/>
        <v>1038.6766584629663</v>
      </c>
      <c r="M320" s="88">
        <f t="shared" si="65"/>
        <v>33561.521951127907</v>
      </c>
      <c r="N320" s="88">
        <f t="shared" si="66"/>
        <v>375959.54695112794</v>
      </c>
      <c r="O320" s="88">
        <f t="shared" si="67"/>
        <v>35730.806591059489</v>
      </c>
      <c r="P320" s="89">
        <f t="shared" si="62"/>
        <v>0.94803199260634996</v>
      </c>
      <c r="Q320" s="240">
        <v>-12745.700051966807</v>
      </c>
      <c r="R320" s="92">
        <f t="shared" si="68"/>
        <v>0.10413933712560955</v>
      </c>
      <c r="S320" s="92">
        <f t="shared" si="68"/>
        <v>9.889252408091459E-2</v>
      </c>
      <c r="T320" s="91">
        <v>10522</v>
      </c>
      <c r="U320" s="190">
        <v>310104</v>
      </c>
      <c r="V320" s="190">
        <v>29612.681436210849</v>
      </c>
      <c r="W320" s="196"/>
      <c r="X320" s="88">
        <v>0</v>
      </c>
      <c r="Y320" s="88">
        <f t="shared" si="69"/>
        <v>0</v>
      </c>
      <c r="Z320" s="1"/>
      <c r="AA320" s="1"/>
    </row>
    <row r="321" spans="2:27">
      <c r="B321" s="206">
        <v>5058</v>
      </c>
      <c r="C321" t="s">
        <v>348</v>
      </c>
      <c r="D321" s="190">
        <v>137906.70499999999</v>
      </c>
      <c r="E321" s="85">
        <f t="shared" si="63"/>
        <v>31783.061765383725</v>
      </c>
      <c r="F321" s="86">
        <f t="shared" si="56"/>
        <v>0.84328797055778881</v>
      </c>
      <c r="G321" s="187">
        <f t="shared" si="57"/>
        <v>3545.7930769287618</v>
      </c>
      <c r="H321" s="187">
        <f t="shared" si="58"/>
        <v>15385.196160793897</v>
      </c>
      <c r="I321" s="187">
        <f t="shared" si="59"/>
        <v>749.13420359916927</v>
      </c>
      <c r="J321" s="87">
        <f t="shared" si="60"/>
        <v>3250.4933094167955</v>
      </c>
      <c r="K321" s="187">
        <f t="shared" si="64"/>
        <v>364.04712460409945</v>
      </c>
      <c r="L321" s="87">
        <f t="shared" si="61"/>
        <v>1579.6004736571876</v>
      </c>
      <c r="M321" s="88">
        <f t="shared" si="65"/>
        <v>16964.796634451086</v>
      </c>
      <c r="N321" s="88">
        <f t="shared" si="66"/>
        <v>154871.50163445107</v>
      </c>
      <c r="O321" s="88">
        <f t="shared" si="67"/>
        <v>35692.901966916586</v>
      </c>
      <c r="P321" s="89">
        <f t="shared" si="62"/>
        <v>0.94702628353388296</v>
      </c>
      <c r="Q321" s="240">
        <v>-842.92391903475436</v>
      </c>
      <c r="R321" s="92">
        <f t="shared" si="68"/>
        <v>9.5662887515293935E-2</v>
      </c>
      <c r="S321" s="92">
        <f t="shared" si="68"/>
        <v>7.3694076449649648E-2</v>
      </c>
      <c r="T321" s="91">
        <v>4339</v>
      </c>
      <c r="U321" s="190">
        <v>125866</v>
      </c>
      <c r="V321" s="190">
        <v>29601.599247412982</v>
      </c>
      <c r="W321" s="196"/>
      <c r="X321" s="88">
        <v>0</v>
      </c>
      <c r="Y321" s="88">
        <f t="shared" si="69"/>
        <v>0</v>
      </c>
      <c r="Z321" s="1"/>
      <c r="AA321" s="1"/>
    </row>
    <row r="322" spans="2:27">
      <c r="B322" s="206">
        <v>5059</v>
      </c>
      <c r="C322" t="s">
        <v>349</v>
      </c>
      <c r="D322" s="190">
        <v>566984.75100000005</v>
      </c>
      <c r="E322" s="85">
        <f t="shared" si="63"/>
        <v>30169.996860533178</v>
      </c>
      <c r="F322" s="86">
        <f t="shared" si="56"/>
        <v>0.80048912883414636</v>
      </c>
      <c r="G322" s="187">
        <f t="shared" si="57"/>
        <v>4513.6320198390904</v>
      </c>
      <c r="H322" s="187">
        <f t="shared" si="58"/>
        <v>84824.68654883602</v>
      </c>
      <c r="I322" s="187">
        <f t="shared" si="59"/>
        <v>1313.7069202968607</v>
      </c>
      <c r="J322" s="87">
        <f t="shared" si="60"/>
        <v>24688.494153138905</v>
      </c>
      <c r="K322" s="187">
        <f t="shared" si="64"/>
        <v>928.61984130179098</v>
      </c>
      <c r="L322" s="87">
        <f t="shared" si="61"/>
        <v>17451.552677584557</v>
      </c>
      <c r="M322" s="88">
        <f t="shared" si="65"/>
        <v>102276.23922642058</v>
      </c>
      <c r="N322" s="88">
        <f t="shared" si="66"/>
        <v>669260.99022642057</v>
      </c>
      <c r="O322" s="88">
        <f t="shared" si="67"/>
        <v>35612.248721674056</v>
      </c>
      <c r="P322" s="89">
        <f t="shared" si="62"/>
        <v>0.94488634144770078</v>
      </c>
      <c r="Q322" s="240">
        <v>4882.4221948096965</v>
      </c>
      <c r="R322" s="92">
        <f t="shared" si="68"/>
        <v>5.4402202960216257E-2</v>
      </c>
      <c r="S322" s="92">
        <f t="shared" si="68"/>
        <v>4.8623273204195128E-2</v>
      </c>
      <c r="T322" s="91">
        <v>18793</v>
      </c>
      <c r="U322" s="190">
        <v>537731</v>
      </c>
      <c r="V322" s="190">
        <v>28771.054039593368</v>
      </c>
      <c r="W322" s="196"/>
      <c r="X322" s="88">
        <v>0</v>
      </c>
      <c r="Y322" s="88">
        <f t="shared" si="69"/>
        <v>0</v>
      </c>
      <c r="Z322" s="1"/>
      <c r="AA322" s="1"/>
    </row>
    <row r="323" spans="2:27">
      <c r="B323" s="206">
        <v>5060</v>
      </c>
      <c r="C323" t="s">
        <v>350</v>
      </c>
      <c r="D323" s="190">
        <v>394763.87599999999</v>
      </c>
      <c r="E323" s="85">
        <f t="shared" si="63"/>
        <v>39603.117576243982</v>
      </c>
      <c r="F323" s="86">
        <f t="shared" si="56"/>
        <v>1.0507745570631646</v>
      </c>
      <c r="G323" s="187">
        <f t="shared" si="57"/>
        <v>-1146.2404095873919</v>
      </c>
      <c r="H323" s="187">
        <f t="shared" si="58"/>
        <v>-11425.724402767122</v>
      </c>
      <c r="I323" s="187">
        <f t="shared" si="59"/>
        <v>0</v>
      </c>
      <c r="J323" s="87">
        <f t="shared" si="60"/>
        <v>0</v>
      </c>
      <c r="K323" s="187">
        <f t="shared" si="64"/>
        <v>-385.08707899506982</v>
      </c>
      <c r="L323" s="87">
        <f t="shared" si="61"/>
        <v>-3838.5480034228558</v>
      </c>
      <c r="M323" s="88">
        <f t="shared" si="65"/>
        <v>-15264.272406189979</v>
      </c>
      <c r="N323" s="88">
        <f t="shared" si="66"/>
        <v>379499.60359381</v>
      </c>
      <c r="O323" s="88">
        <f t="shared" si="67"/>
        <v>38071.790087661517</v>
      </c>
      <c r="P323" s="89">
        <f t="shared" si="62"/>
        <v>1.0101444233259385</v>
      </c>
      <c r="Q323" s="240">
        <v>46.652403528722061</v>
      </c>
      <c r="R323" s="89">
        <f t="shared" si="68"/>
        <v>-3.808331038784777E-2</v>
      </c>
      <c r="S323" s="89">
        <f t="shared" si="68"/>
        <v>-4.5610347084251109E-2</v>
      </c>
      <c r="T323" s="91">
        <v>9968</v>
      </c>
      <c r="U323" s="190">
        <v>410393</v>
      </c>
      <c r="V323" s="190">
        <v>41495.753286147628</v>
      </c>
      <c r="W323" s="196"/>
      <c r="X323" s="88">
        <v>0</v>
      </c>
      <c r="Y323" s="88">
        <f t="shared" si="69"/>
        <v>0</v>
      </c>
    </row>
    <row r="324" spans="2:27" ht="28.5" customHeight="1">
      <c r="B324" s="206">
        <v>5061</v>
      </c>
      <c r="C324" t="s">
        <v>351</v>
      </c>
      <c r="D324" s="190">
        <v>56864.341999999997</v>
      </c>
      <c r="E324" s="85">
        <f t="shared" si="63"/>
        <v>29042.054136874358</v>
      </c>
      <c r="F324" s="86">
        <f t="shared" si="56"/>
        <v>0.7705618506706674</v>
      </c>
      <c r="G324" s="187">
        <f t="shared" si="57"/>
        <v>5190.397654034382</v>
      </c>
      <c r="H324" s="187">
        <f t="shared" si="58"/>
        <v>10162.798606599319</v>
      </c>
      <c r="I324" s="187">
        <f t="shared" si="59"/>
        <v>1708.4868735774478</v>
      </c>
      <c r="J324" s="87">
        <f t="shared" si="60"/>
        <v>3345.2172984646427</v>
      </c>
      <c r="K324" s="187">
        <f t="shared" si="64"/>
        <v>1323.399794582378</v>
      </c>
      <c r="L324" s="87">
        <f t="shared" si="61"/>
        <v>2591.2167977922963</v>
      </c>
      <c r="M324" s="88">
        <f t="shared" si="65"/>
        <v>12754.015404391615</v>
      </c>
      <c r="N324" s="88">
        <f t="shared" si="66"/>
        <v>69618.357404391616</v>
      </c>
      <c r="O324" s="88">
        <f t="shared" si="67"/>
        <v>35555.851585491117</v>
      </c>
      <c r="P324" s="89">
        <f t="shared" si="62"/>
        <v>0.94338997753952691</v>
      </c>
      <c r="Q324" s="240">
        <v>1445.5310134431747</v>
      </c>
      <c r="R324" s="89">
        <f t="shared" si="68"/>
        <v>3.8826832788322711E-2</v>
      </c>
      <c r="S324" s="89">
        <f t="shared" si="68"/>
        <v>3.8296277715397051E-2</v>
      </c>
      <c r="T324" s="91">
        <v>1958</v>
      </c>
      <c r="U324" s="190">
        <v>54739</v>
      </c>
      <c r="V324" s="190">
        <v>27970.873786407767</v>
      </c>
      <c r="W324" s="196"/>
      <c r="X324" s="88">
        <v>0</v>
      </c>
      <c r="Y324" s="88">
        <f t="shared" si="69"/>
        <v>0</v>
      </c>
    </row>
    <row r="325" spans="2:27">
      <c r="B325" s="206">
        <v>5501</v>
      </c>
      <c r="C325" t="s">
        <v>352</v>
      </c>
      <c r="D325" s="190">
        <v>2868076.0389999999</v>
      </c>
      <c r="E325" s="85">
        <f t="shared" si="63"/>
        <v>36422.325722268077</v>
      </c>
      <c r="F325" s="86">
        <f t="shared" si="56"/>
        <v>0.96637980846699501</v>
      </c>
      <c r="G325" s="187">
        <f t="shared" si="57"/>
        <v>762.23470279815081</v>
      </c>
      <c r="H325" s="187">
        <f t="shared" si="58"/>
        <v>60022.171671840384</v>
      </c>
      <c r="I325" s="187">
        <f t="shared" si="59"/>
        <v>0</v>
      </c>
      <c r="J325" s="87">
        <f t="shared" si="60"/>
        <v>0</v>
      </c>
      <c r="K325" s="187">
        <f t="shared" si="64"/>
        <v>-385.08707899506982</v>
      </c>
      <c r="L325" s="87">
        <f t="shared" si="61"/>
        <v>-30323.682035466773</v>
      </c>
      <c r="M325" s="88">
        <f t="shared" si="65"/>
        <v>29698.489636373612</v>
      </c>
      <c r="N325" s="88">
        <f t="shared" si="66"/>
        <v>2897774.5286363736</v>
      </c>
      <c r="O325" s="88">
        <f t="shared" si="67"/>
        <v>36799.473346071158</v>
      </c>
      <c r="P325" s="89">
        <f t="shared" si="62"/>
        <v>0.97638652388747071</v>
      </c>
      <c r="Q325" s="240">
        <v>-16883.36137830342</v>
      </c>
      <c r="R325" s="89">
        <f t="shared" si="68"/>
        <v>2.7143016919834426E-2</v>
      </c>
      <c r="S325" s="89">
        <f t="shared" si="68"/>
        <v>1.7320949591869129E-2</v>
      </c>
      <c r="T325" s="91">
        <v>78745</v>
      </c>
      <c r="U325" s="190">
        <v>2792285</v>
      </c>
      <c r="V325" s="190">
        <v>35802.197661298589</v>
      </c>
      <c r="W325" s="196"/>
      <c r="X325" s="88">
        <v>0</v>
      </c>
      <c r="Y325" s="88">
        <f t="shared" si="69"/>
        <v>0</v>
      </c>
    </row>
    <row r="326" spans="2:27">
      <c r="B326" s="206">
        <v>5503</v>
      </c>
      <c r="C326" t="s">
        <v>353</v>
      </c>
      <c r="D326" s="190">
        <v>844057.24300000002</v>
      </c>
      <c r="E326" s="85">
        <f t="shared" si="63"/>
        <v>33686.831218071515</v>
      </c>
      <c r="F326" s="86">
        <f t="shared" si="56"/>
        <v>0.89379996622447233</v>
      </c>
      <c r="G326" s="187">
        <f t="shared" si="57"/>
        <v>2403.5314053160878</v>
      </c>
      <c r="H326" s="187">
        <f t="shared" si="58"/>
        <v>60222.882891599897</v>
      </c>
      <c r="I326" s="187">
        <f t="shared" si="59"/>
        <v>82.814895158442951</v>
      </c>
      <c r="J326" s="87">
        <f t="shared" si="60"/>
        <v>2075.0100130899464</v>
      </c>
      <c r="K326" s="187">
        <f t="shared" si="64"/>
        <v>-302.27218383662688</v>
      </c>
      <c r="L326" s="87">
        <f t="shared" si="61"/>
        <v>-7573.7318382105232</v>
      </c>
      <c r="M326" s="88">
        <f t="shared" si="65"/>
        <v>52649.151053389374</v>
      </c>
      <c r="N326" s="88">
        <f t="shared" si="66"/>
        <v>896706.39405338943</v>
      </c>
      <c r="O326" s="88">
        <f t="shared" si="67"/>
        <v>35788.090439550986</v>
      </c>
      <c r="P326" s="89">
        <f t="shared" si="62"/>
        <v>0.9495518833172174</v>
      </c>
      <c r="Q326" s="240">
        <v>-9556.631143497405</v>
      </c>
      <c r="R326" s="89">
        <f t="shared" si="68"/>
        <v>3.4482760607018825E-2</v>
      </c>
      <c r="S326" s="89">
        <f t="shared" si="68"/>
        <v>2.8165875933771869E-2</v>
      </c>
      <c r="T326" s="91">
        <v>25056</v>
      </c>
      <c r="U326" s="190">
        <v>815922</v>
      </c>
      <c r="V326" s="190">
        <v>32764.004336826885</v>
      </c>
      <c r="W326" s="196"/>
      <c r="X326" s="88">
        <v>0</v>
      </c>
      <c r="Y326" s="88">
        <f t="shared" si="69"/>
        <v>0</v>
      </c>
    </row>
    <row r="327" spans="2:27">
      <c r="B327" s="206">
        <v>5510</v>
      </c>
      <c r="C327" t="s">
        <v>354</v>
      </c>
      <c r="D327" s="190">
        <v>81105.645000000004</v>
      </c>
      <c r="E327" s="85">
        <f t="shared" si="63"/>
        <v>28508.135325131811</v>
      </c>
      <c r="F327" s="86">
        <f t="shared" ref="F327:F362" si="70">E327/E$365</f>
        <v>0.75639558454688627</v>
      </c>
      <c r="G327" s="187">
        <f t="shared" ref="G327:G363" si="71">($E$365+$Y$365-E327-Y327)*0.6</f>
        <v>5510.7489410799108</v>
      </c>
      <c r="H327" s="187">
        <f t="shared" ref="H327:H362" si="72">G327*T327/1000</f>
        <v>15678.080737372346</v>
      </c>
      <c r="I327" s="187">
        <f t="shared" ref="I327:I362" si="73">IF(E327+Y327&lt;(E$365+Y$365)*0.9,((E$365+Y$365)*0.9-E327-Y327)*0.35,0)</f>
        <v>1895.3584576873393</v>
      </c>
      <c r="J327" s="87">
        <f t="shared" ref="J327:J363" si="74">I327*T327/1000</f>
        <v>5392.2948121204809</v>
      </c>
      <c r="K327" s="187">
        <f t="shared" si="64"/>
        <v>1510.2713786922695</v>
      </c>
      <c r="L327" s="87">
        <f t="shared" ref="L327:L362" si="75">K327*T327/1000</f>
        <v>4296.7220723795072</v>
      </c>
      <c r="M327" s="88">
        <f t="shared" si="65"/>
        <v>19974.802809751855</v>
      </c>
      <c r="N327" s="88">
        <f t="shared" si="66"/>
        <v>101080.44780975186</v>
      </c>
      <c r="O327" s="88">
        <f t="shared" si="67"/>
        <v>35529.155644903993</v>
      </c>
      <c r="P327" s="89">
        <f t="shared" ref="P327:P362" si="76">O327/O$365</f>
        <v>0.94268166423333788</v>
      </c>
      <c r="Q327" s="240">
        <v>340.40199634617602</v>
      </c>
      <c r="R327" s="89">
        <f t="shared" si="68"/>
        <v>8.3807427105326515E-2</v>
      </c>
      <c r="S327" s="89">
        <f t="shared" si="68"/>
        <v>9.180741162877526E-2</v>
      </c>
      <c r="T327" s="91">
        <v>2845</v>
      </c>
      <c r="U327" s="190">
        <v>74834</v>
      </c>
      <c r="V327" s="190">
        <v>26110.956036287509</v>
      </c>
      <c r="W327" s="196"/>
      <c r="X327" s="88">
        <v>0</v>
      </c>
      <c r="Y327" s="88">
        <f t="shared" si="69"/>
        <v>0</v>
      </c>
    </row>
    <row r="328" spans="2:27">
      <c r="B328" s="206">
        <v>5512</v>
      </c>
      <c r="C328" t="s">
        <v>355</v>
      </c>
      <c r="D328" s="190">
        <v>129041.764</v>
      </c>
      <c r="E328" s="85">
        <f t="shared" ref="E328:E362" si="77">D328/T328*1000</f>
        <v>30142.902125671571</v>
      </c>
      <c r="F328" s="86">
        <f t="shared" si="70"/>
        <v>0.79977023447013229</v>
      </c>
      <c r="G328" s="187">
        <f t="shared" si="71"/>
        <v>4529.8888607560539</v>
      </c>
      <c r="H328" s="187">
        <f t="shared" si="72"/>
        <v>19392.454212896668</v>
      </c>
      <c r="I328" s="187">
        <f t="shared" si="73"/>
        <v>1323.1900774984231</v>
      </c>
      <c r="J328" s="87">
        <f t="shared" si="74"/>
        <v>5664.5767217707498</v>
      </c>
      <c r="K328" s="187">
        <f t="shared" ref="K328:K362" si="78">I328+J$367</f>
        <v>938.10299850335332</v>
      </c>
      <c r="L328" s="87">
        <f t="shared" si="75"/>
        <v>4016.0189365928554</v>
      </c>
      <c r="M328" s="88">
        <f t="shared" ref="M328:M363" si="79">H328+L328</f>
        <v>23408.473149489524</v>
      </c>
      <c r="N328" s="88">
        <f t="shared" ref="N328:N362" si="80">D328+M328</f>
        <v>152450.23714948952</v>
      </c>
      <c r="O328" s="88">
        <f t="shared" ref="O328:O362" si="81">N328/T328*1000</f>
        <v>35610.893984930983</v>
      </c>
      <c r="P328" s="89">
        <f t="shared" si="76"/>
        <v>0.94485039672950022</v>
      </c>
      <c r="Q328" s="240">
        <v>1059.797139862203</v>
      </c>
      <c r="R328" s="89">
        <f t="shared" ref="R328:S362" si="82">(D328-U328)/U328</f>
        <v>8.2017938621163477E-3</v>
      </c>
      <c r="S328" s="89">
        <f t="shared" si="82"/>
        <v>-9.461166787184996E-3</v>
      </c>
      <c r="T328" s="91">
        <v>4281</v>
      </c>
      <c r="U328" s="190">
        <v>127992</v>
      </c>
      <c r="V328" s="190">
        <v>30430.813124108419</v>
      </c>
      <c r="W328" s="196"/>
      <c r="X328" s="88">
        <v>0</v>
      </c>
      <c r="Y328" s="88">
        <f t="shared" ref="Y328:Y362" si="83">X328*1000/T328</f>
        <v>0</v>
      </c>
    </row>
    <row r="329" spans="2:27">
      <c r="B329" s="206">
        <v>5514</v>
      </c>
      <c r="C329" t="s">
        <v>356</v>
      </c>
      <c r="D329" s="190">
        <v>46283.786</v>
      </c>
      <c r="E329" s="85">
        <f t="shared" si="77"/>
        <v>35304.184591914571</v>
      </c>
      <c r="F329" s="86">
        <f t="shared" si="70"/>
        <v>0.93671259227576043</v>
      </c>
      <c r="G329" s="187">
        <f t="shared" si="71"/>
        <v>1433.1193810102543</v>
      </c>
      <c r="H329" s="187">
        <f t="shared" si="72"/>
        <v>1878.8195085044433</v>
      </c>
      <c r="I329" s="187">
        <f t="shared" si="73"/>
        <v>0</v>
      </c>
      <c r="J329" s="87">
        <f t="shared" si="74"/>
        <v>0</v>
      </c>
      <c r="K329" s="187">
        <f t="shared" si="78"/>
        <v>-385.08707899506982</v>
      </c>
      <c r="L329" s="87">
        <f t="shared" si="75"/>
        <v>-504.8491605625365</v>
      </c>
      <c r="M329" s="88">
        <f t="shared" si="79"/>
        <v>1373.9703479419068</v>
      </c>
      <c r="N329" s="88">
        <f t="shared" si="80"/>
        <v>47657.756347941904</v>
      </c>
      <c r="O329" s="88">
        <f t="shared" si="81"/>
        <v>36352.216893929748</v>
      </c>
      <c r="P329" s="89">
        <f t="shared" si="76"/>
        <v>0.96451963741097668</v>
      </c>
      <c r="Q329" s="240">
        <v>-878.787086895529</v>
      </c>
      <c r="R329" s="89">
        <f>(D329-U329)/U329</f>
        <v>-1.2928428236297716E-2</v>
      </c>
      <c r="S329" s="89">
        <f t="shared" si="82"/>
        <v>-3.7021708401391837E-2</v>
      </c>
      <c r="T329" s="91">
        <v>1311</v>
      </c>
      <c r="U329" s="190">
        <v>46890</v>
      </c>
      <c r="V329" s="190">
        <v>36661.454261141516</v>
      </c>
      <c r="W329" s="196"/>
      <c r="X329" s="88">
        <v>0</v>
      </c>
      <c r="Y329" s="88">
        <f t="shared" si="83"/>
        <v>0</v>
      </c>
    </row>
    <row r="330" spans="2:27">
      <c r="B330" s="206">
        <v>5516</v>
      </c>
      <c r="C330" t="s">
        <v>357</v>
      </c>
      <c r="D330" s="190">
        <v>48584.074000000001</v>
      </c>
      <c r="E330" s="85">
        <f t="shared" si="77"/>
        <v>45405.676635514021</v>
      </c>
      <c r="F330" s="86">
        <f t="shared" si="70"/>
        <v>1.2047316644449009</v>
      </c>
      <c r="G330" s="187">
        <f t="shared" si="71"/>
        <v>-4627.7758451494155</v>
      </c>
      <c r="H330" s="187">
        <f t="shared" si="72"/>
        <v>-4951.7201543098745</v>
      </c>
      <c r="I330" s="187">
        <f t="shared" si="73"/>
        <v>0</v>
      </c>
      <c r="J330" s="87">
        <f t="shared" si="74"/>
        <v>0</v>
      </c>
      <c r="K330" s="187">
        <f t="shared" si="78"/>
        <v>-385.08707899506982</v>
      </c>
      <c r="L330" s="87">
        <f t="shared" si="75"/>
        <v>-412.04317452472469</v>
      </c>
      <c r="M330" s="88">
        <f t="shared" si="79"/>
        <v>-5363.7633288345987</v>
      </c>
      <c r="N330" s="88">
        <f t="shared" si="80"/>
        <v>43220.310671165404</v>
      </c>
      <c r="O330" s="88">
        <f t="shared" si="81"/>
        <v>40392.813711369534</v>
      </c>
      <c r="P330" s="89">
        <f t="shared" si="76"/>
        <v>1.071727266278633</v>
      </c>
      <c r="Q330" s="240">
        <v>-3741.5643940032364</v>
      </c>
      <c r="R330" s="89">
        <f t="shared" si="82"/>
        <v>0.15629564224004572</v>
      </c>
      <c r="S330" s="89">
        <f t="shared" si="82"/>
        <v>0.16602149343645756</v>
      </c>
      <c r="T330" s="91">
        <v>1070</v>
      </c>
      <c r="U330" s="190">
        <v>42017</v>
      </c>
      <c r="V330" s="190">
        <v>38940.685820203886</v>
      </c>
      <c r="W330" s="196"/>
      <c r="X330" s="88">
        <v>0</v>
      </c>
      <c r="Y330" s="88">
        <f t="shared" si="83"/>
        <v>0</v>
      </c>
    </row>
    <row r="331" spans="2:27">
      <c r="B331" s="206">
        <v>5518</v>
      </c>
      <c r="C331" t="s">
        <v>358</v>
      </c>
      <c r="D331" s="190">
        <v>24812.616000000002</v>
      </c>
      <c r="E331" s="85">
        <f t="shared" si="77"/>
        <v>25164.924949290064</v>
      </c>
      <c r="F331" s="86">
        <f t="shared" si="70"/>
        <v>0.66769144666983826</v>
      </c>
      <c r="G331" s="187">
        <f t="shared" si="71"/>
        <v>7516.6751665849588</v>
      </c>
      <c r="H331" s="187">
        <f t="shared" si="72"/>
        <v>7411.4417142527691</v>
      </c>
      <c r="I331" s="187">
        <f t="shared" si="73"/>
        <v>3065.4820892319508</v>
      </c>
      <c r="J331" s="87">
        <f t="shared" si="74"/>
        <v>3022.5653399827033</v>
      </c>
      <c r="K331" s="187">
        <f t="shared" si="78"/>
        <v>2680.3950102368808</v>
      </c>
      <c r="L331" s="87">
        <f t="shared" si="75"/>
        <v>2642.8694800935646</v>
      </c>
      <c r="M331" s="88">
        <f t="shared" si="79"/>
        <v>10054.311194346334</v>
      </c>
      <c r="N331" s="88">
        <f t="shared" si="80"/>
        <v>34866.927194346339</v>
      </c>
      <c r="O331" s="88">
        <f t="shared" si="81"/>
        <v>35361.995126111906</v>
      </c>
      <c r="P331" s="89">
        <f t="shared" si="76"/>
        <v>0.93824645733948553</v>
      </c>
      <c r="Q331" s="240">
        <v>249.61284875125421</v>
      </c>
      <c r="R331" s="89">
        <f t="shared" si="82"/>
        <v>0.14788193930421917</v>
      </c>
      <c r="S331" s="89">
        <f t="shared" si="82"/>
        <v>0.14438939790674182</v>
      </c>
      <c r="T331" s="91">
        <v>986</v>
      </c>
      <c r="U331" s="190">
        <v>21616</v>
      </c>
      <c r="V331" s="190">
        <v>21989.827060020347</v>
      </c>
      <c r="W331" s="196"/>
      <c r="X331" s="88">
        <v>0</v>
      </c>
      <c r="Y331" s="88">
        <f t="shared" si="83"/>
        <v>0</v>
      </c>
    </row>
    <row r="332" spans="2:27">
      <c r="B332" s="206">
        <v>5520</v>
      </c>
      <c r="C332" t="s">
        <v>359</v>
      </c>
      <c r="D332" s="190">
        <v>150242.83199999999</v>
      </c>
      <c r="E332" s="85">
        <f t="shared" si="77"/>
        <v>37692.632212744604</v>
      </c>
      <c r="F332" s="86">
        <f t="shared" si="70"/>
        <v>1.0000843706721083</v>
      </c>
      <c r="G332" s="187">
        <f t="shared" si="71"/>
        <v>5.0808512234652881E-2</v>
      </c>
      <c r="H332" s="187">
        <f t="shared" si="72"/>
        <v>0.20252272976732638</v>
      </c>
      <c r="I332" s="187">
        <f t="shared" si="73"/>
        <v>0</v>
      </c>
      <c r="J332" s="87">
        <f t="shared" si="74"/>
        <v>0</v>
      </c>
      <c r="K332" s="187">
        <f t="shared" si="78"/>
        <v>-385.08707899506982</v>
      </c>
      <c r="L332" s="87">
        <f t="shared" si="75"/>
        <v>-1534.9570968743483</v>
      </c>
      <c r="M332" s="88">
        <f t="shared" si="79"/>
        <v>-1534.7545741445811</v>
      </c>
      <c r="N332" s="88">
        <f t="shared" si="80"/>
        <v>148708.07742585542</v>
      </c>
      <c r="O332" s="88">
        <f t="shared" si="81"/>
        <v>37307.595942261767</v>
      </c>
      <c r="P332" s="89">
        <f t="shared" si="76"/>
        <v>0.98986834876951613</v>
      </c>
      <c r="Q332" s="240">
        <v>-2903.2224019597261</v>
      </c>
      <c r="R332" s="89">
        <f t="shared" si="82"/>
        <v>7.9005127763174865E-2</v>
      </c>
      <c r="S332" s="89">
        <f t="shared" si="82"/>
        <v>6.8989274846155912E-2</v>
      </c>
      <c r="T332" s="91">
        <v>3986</v>
      </c>
      <c r="U332" s="190">
        <v>139242</v>
      </c>
      <c r="V332" s="190">
        <v>35260.065839453026</v>
      </c>
      <c r="W332" s="196"/>
      <c r="X332" s="88">
        <v>0</v>
      </c>
      <c r="Y332" s="88">
        <f t="shared" si="83"/>
        <v>0</v>
      </c>
    </row>
    <row r="333" spans="2:27">
      <c r="B333" s="206">
        <v>5522</v>
      </c>
      <c r="C333" t="s">
        <v>360</v>
      </c>
      <c r="D333" s="190">
        <v>61674.826000000001</v>
      </c>
      <c r="E333" s="85">
        <f t="shared" si="77"/>
        <v>29809.00241662639</v>
      </c>
      <c r="F333" s="86">
        <f t="shared" si="70"/>
        <v>0.79091099963337963</v>
      </c>
      <c r="G333" s="187">
        <f t="shared" si="71"/>
        <v>4730.2286861831626</v>
      </c>
      <c r="H333" s="187">
        <f t="shared" si="72"/>
        <v>9786.8431517129629</v>
      </c>
      <c r="I333" s="187">
        <f t="shared" si="73"/>
        <v>1440.0549756642365</v>
      </c>
      <c r="J333" s="87">
        <f t="shared" si="74"/>
        <v>2979.4737446493054</v>
      </c>
      <c r="K333" s="187">
        <f t="shared" si="78"/>
        <v>1054.9678966691667</v>
      </c>
      <c r="L333" s="87">
        <f t="shared" si="75"/>
        <v>2182.728578208506</v>
      </c>
      <c r="M333" s="88">
        <f t="shared" si="79"/>
        <v>11969.571729921468</v>
      </c>
      <c r="N333" s="88">
        <f t="shared" si="80"/>
        <v>73644.397729921475</v>
      </c>
      <c r="O333" s="88">
        <f t="shared" si="81"/>
        <v>35594.198999478722</v>
      </c>
      <c r="P333" s="89">
        <f t="shared" si="76"/>
        <v>0.94440743498766255</v>
      </c>
      <c r="Q333" s="240">
        <v>-1212.3675415148537</v>
      </c>
      <c r="R333" s="89">
        <f t="shared" si="82"/>
        <v>5.6021539989384125E-2</v>
      </c>
      <c r="S333" s="89">
        <f t="shared" si="82"/>
        <v>4.5303099999158387E-2</v>
      </c>
      <c r="T333" s="91">
        <v>2069</v>
      </c>
      <c r="U333" s="190">
        <v>58403</v>
      </c>
      <c r="V333" s="190">
        <v>28517.08984375</v>
      </c>
      <c r="W333" s="196"/>
      <c r="X333" s="88">
        <v>0</v>
      </c>
      <c r="Y333" s="88">
        <f t="shared" si="83"/>
        <v>0</v>
      </c>
    </row>
    <row r="334" spans="2:27">
      <c r="B334" s="206">
        <v>5524</v>
      </c>
      <c r="C334" t="s">
        <v>361</v>
      </c>
      <c r="D334" s="190">
        <v>232752.375</v>
      </c>
      <c r="E334" s="85">
        <f t="shared" si="77"/>
        <v>34666.722520107236</v>
      </c>
      <c r="F334" s="86">
        <f t="shared" si="70"/>
        <v>0.91979905195009382</v>
      </c>
      <c r="G334" s="187">
        <f t="shared" si="71"/>
        <v>1815.5966240946552</v>
      </c>
      <c r="H334" s="187">
        <f t="shared" si="72"/>
        <v>12189.915734171514</v>
      </c>
      <c r="I334" s="187">
        <f t="shared" si="73"/>
        <v>0</v>
      </c>
      <c r="J334" s="87">
        <f t="shared" si="74"/>
        <v>0</v>
      </c>
      <c r="K334" s="187">
        <f t="shared" si="78"/>
        <v>-385.08707899506982</v>
      </c>
      <c r="L334" s="87">
        <f t="shared" si="75"/>
        <v>-2585.4746483728986</v>
      </c>
      <c r="M334" s="88">
        <f t="shared" si="79"/>
        <v>9604.4410857986149</v>
      </c>
      <c r="N334" s="88">
        <f t="shared" si="80"/>
        <v>242356.81608579861</v>
      </c>
      <c r="O334" s="88">
        <f t="shared" si="81"/>
        <v>36097.232065206823</v>
      </c>
      <c r="P334" s="89">
        <f t="shared" si="76"/>
        <v>0.95775422128071031</v>
      </c>
      <c r="Q334" s="240">
        <v>-4773.2472006228763</v>
      </c>
      <c r="R334" s="89">
        <f t="shared" si="82"/>
        <v>8.5011724067202449E-2</v>
      </c>
      <c r="S334" s="89">
        <f t="shared" si="82"/>
        <v>9.6000821064010561E-2</v>
      </c>
      <c r="T334" s="91">
        <v>6714</v>
      </c>
      <c r="U334" s="190">
        <v>214516</v>
      </c>
      <c r="V334" s="190">
        <v>31630.197581834265</v>
      </c>
      <c r="W334" s="196"/>
      <c r="X334" s="88">
        <v>0</v>
      </c>
      <c r="Y334" s="88">
        <f t="shared" si="83"/>
        <v>0</v>
      </c>
    </row>
    <row r="335" spans="2:27">
      <c r="B335" s="206">
        <v>5526</v>
      </c>
      <c r="C335" t="s">
        <v>362</v>
      </c>
      <c r="D335" s="190">
        <v>108454.493</v>
      </c>
      <c r="E335" s="85">
        <f t="shared" si="77"/>
        <v>31120.371018651364</v>
      </c>
      <c r="F335" s="86">
        <f t="shared" si="70"/>
        <v>0.82570504733143013</v>
      </c>
      <c r="G335" s="187">
        <f t="shared" si="71"/>
        <v>3943.4075249681787</v>
      </c>
      <c r="H335" s="187">
        <f t="shared" si="72"/>
        <v>13742.775224514102</v>
      </c>
      <c r="I335" s="187">
        <f t="shared" si="73"/>
        <v>981.07596495549581</v>
      </c>
      <c r="J335" s="87">
        <f t="shared" si="74"/>
        <v>3419.0497378699029</v>
      </c>
      <c r="K335" s="187">
        <f t="shared" si="78"/>
        <v>595.98888596042593</v>
      </c>
      <c r="L335" s="87">
        <f t="shared" si="75"/>
        <v>2077.0212675720845</v>
      </c>
      <c r="M335" s="88">
        <f t="shared" si="79"/>
        <v>15819.796492086187</v>
      </c>
      <c r="N335" s="88">
        <f t="shared" si="80"/>
        <v>124274.28949208619</v>
      </c>
      <c r="O335" s="88">
        <f t="shared" si="81"/>
        <v>35659.767429579966</v>
      </c>
      <c r="P335" s="89">
        <f t="shared" si="76"/>
        <v>0.94614713737256495</v>
      </c>
      <c r="Q335" s="240">
        <v>-40.379696655039879</v>
      </c>
      <c r="R335" s="89">
        <f t="shared" si="82"/>
        <v>6.0669264848265562E-2</v>
      </c>
      <c r="S335" s="89">
        <f t="shared" si="82"/>
        <v>4.3321159225209183E-2</v>
      </c>
      <c r="T335" s="91">
        <v>3485</v>
      </c>
      <c r="U335" s="190">
        <v>102251</v>
      </c>
      <c r="V335" s="190">
        <v>29828.179696616106</v>
      </c>
      <c r="W335" s="196"/>
      <c r="X335" s="88">
        <v>0</v>
      </c>
      <c r="Y335" s="88">
        <f t="shared" si="83"/>
        <v>0</v>
      </c>
    </row>
    <row r="336" spans="2:27">
      <c r="B336" s="206">
        <v>5528</v>
      </c>
      <c r="C336" t="s">
        <v>363</v>
      </c>
      <c r="D336" s="190">
        <v>32007.215</v>
      </c>
      <c r="E336" s="85">
        <f t="shared" si="77"/>
        <v>29829.650512581549</v>
      </c>
      <c r="F336" s="86">
        <f t="shared" si="70"/>
        <v>0.79145884776275255</v>
      </c>
      <c r="G336" s="187">
        <f t="shared" si="71"/>
        <v>4717.8398286100673</v>
      </c>
      <c r="H336" s="187">
        <f t="shared" si="72"/>
        <v>5062.2421360986018</v>
      </c>
      <c r="I336" s="187">
        <f t="shared" si="73"/>
        <v>1432.8281420799308</v>
      </c>
      <c r="J336" s="87">
        <f t="shared" si="74"/>
        <v>1537.4245964517656</v>
      </c>
      <c r="K336" s="187">
        <f t="shared" si="78"/>
        <v>1047.741063084861</v>
      </c>
      <c r="L336" s="87">
        <f t="shared" si="75"/>
        <v>1124.2261606900558</v>
      </c>
      <c r="M336" s="88">
        <f t="shared" si="79"/>
        <v>6186.4682967886574</v>
      </c>
      <c r="N336" s="88">
        <f t="shared" si="80"/>
        <v>38193.683296788658</v>
      </c>
      <c r="O336" s="88">
        <f t="shared" si="81"/>
        <v>35595.231404276477</v>
      </c>
      <c r="P336" s="89">
        <f t="shared" si="76"/>
        <v>0.9444348273941312</v>
      </c>
      <c r="Q336" s="240">
        <v>-846.71176459421804</v>
      </c>
      <c r="R336" s="89">
        <f t="shared" si="82"/>
        <v>0.12733217103409411</v>
      </c>
      <c r="S336" s="89">
        <f t="shared" si="82"/>
        <v>0.10947136310531545</v>
      </c>
      <c r="T336" s="91">
        <v>1073</v>
      </c>
      <c r="U336" s="190">
        <v>28392</v>
      </c>
      <c r="V336" s="190">
        <v>26886.363636363636</v>
      </c>
      <c r="W336" s="196"/>
      <c r="X336" s="88">
        <v>0</v>
      </c>
      <c r="Y336" s="88">
        <f t="shared" si="83"/>
        <v>0</v>
      </c>
    </row>
    <row r="337" spans="2:25">
      <c r="B337" s="206">
        <v>5530</v>
      </c>
      <c r="C337" t="s">
        <v>364</v>
      </c>
      <c r="D337" s="190">
        <v>488633.66200000001</v>
      </c>
      <c r="E337" s="85">
        <f t="shared" si="77"/>
        <v>32807.416543574596</v>
      </c>
      <c r="F337" s="86">
        <f t="shared" si="70"/>
        <v>0.87046678889846185</v>
      </c>
      <c r="G337" s="187">
        <f t="shared" si="71"/>
        <v>2931.180210014239</v>
      </c>
      <c r="H337" s="187">
        <f t="shared" si="72"/>
        <v>43656.998047952082</v>
      </c>
      <c r="I337" s="187">
        <f t="shared" si="73"/>
        <v>390.61003123236441</v>
      </c>
      <c r="J337" s="87">
        <f t="shared" si="74"/>
        <v>5817.7458051748354</v>
      </c>
      <c r="K337" s="187">
        <f t="shared" si="78"/>
        <v>5.5229522372945894</v>
      </c>
      <c r="L337" s="87">
        <f t="shared" si="75"/>
        <v>82.258850622265612</v>
      </c>
      <c r="M337" s="88">
        <f t="shared" si="79"/>
        <v>43739.256898574349</v>
      </c>
      <c r="N337" s="88">
        <f t="shared" si="80"/>
        <v>532372.91889857431</v>
      </c>
      <c r="O337" s="88">
        <f t="shared" si="81"/>
        <v>35744.119705826124</v>
      </c>
      <c r="P337" s="89">
        <f t="shared" si="76"/>
        <v>0.94838522445091644</v>
      </c>
      <c r="Q337" s="240">
        <v>3851.6334342811824</v>
      </c>
      <c r="R337" s="89">
        <f t="shared" si="82"/>
        <v>2.4011396214394711E-2</v>
      </c>
      <c r="S337" s="89">
        <f t="shared" si="82"/>
        <v>2.1055005047668648E-2</v>
      </c>
      <c r="T337" s="91">
        <v>14894</v>
      </c>
      <c r="U337" s="190">
        <v>477176</v>
      </c>
      <c r="V337" s="190">
        <v>32130.900276075685</v>
      </c>
      <c r="W337" s="196"/>
      <c r="X337" s="88">
        <v>0</v>
      </c>
      <c r="Y337" s="88">
        <f t="shared" si="83"/>
        <v>0</v>
      </c>
    </row>
    <row r="338" spans="2:25">
      <c r="B338" s="206">
        <v>5532</v>
      </c>
      <c r="C338" t="s">
        <v>365</v>
      </c>
      <c r="D338" s="190">
        <v>159236.568</v>
      </c>
      <c r="E338" s="85">
        <f t="shared" si="77"/>
        <v>28583.121163166397</v>
      </c>
      <c r="F338" s="86">
        <f t="shared" si="70"/>
        <v>0.75838515545869922</v>
      </c>
      <c r="G338" s="187">
        <f t="shared" si="71"/>
        <v>5465.7574382591583</v>
      </c>
      <c r="H338" s="187">
        <f t="shared" si="72"/>
        <v>30449.734688541768</v>
      </c>
      <c r="I338" s="187">
        <f t="shared" si="73"/>
        <v>1869.113414375234</v>
      </c>
      <c r="J338" s="87">
        <f t="shared" si="74"/>
        <v>10412.830831484429</v>
      </c>
      <c r="K338" s="187">
        <f t="shared" si="78"/>
        <v>1484.0263353801643</v>
      </c>
      <c r="L338" s="87">
        <f t="shared" si="75"/>
        <v>8267.5107144028952</v>
      </c>
      <c r="M338" s="88">
        <f t="shared" si="79"/>
        <v>38717.245402944667</v>
      </c>
      <c r="N338" s="88">
        <f t="shared" si="80"/>
        <v>197953.81340294465</v>
      </c>
      <c r="O338" s="88">
        <f t="shared" si="81"/>
        <v>35532.904936805717</v>
      </c>
      <c r="P338" s="89">
        <f t="shared" si="76"/>
        <v>0.94278114277892844</v>
      </c>
      <c r="Q338" s="240">
        <v>376.82517818790075</v>
      </c>
      <c r="R338" s="89">
        <f t="shared" si="82"/>
        <v>6.8565538622591751E-2</v>
      </c>
      <c r="S338" s="89">
        <f t="shared" si="82"/>
        <v>5.8207875889577952E-2</v>
      </c>
      <c r="T338" s="91">
        <v>5571</v>
      </c>
      <c r="U338" s="190">
        <v>149019</v>
      </c>
      <c r="V338" s="190">
        <v>27010.875475802066</v>
      </c>
      <c r="W338" s="196"/>
      <c r="X338" s="88">
        <v>0</v>
      </c>
      <c r="Y338" s="88">
        <f t="shared" si="83"/>
        <v>0</v>
      </c>
    </row>
    <row r="339" spans="2:25">
      <c r="B339" s="206">
        <v>5534</v>
      </c>
      <c r="C339" t="s">
        <v>366</v>
      </c>
      <c r="D339" s="190">
        <v>68354.327999999994</v>
      </c>
      <c r="E339" s="85">
        <f t="shared" si="77"/>
        <v>30556.248547161373</v>
      </c>
      <c r="F339" s="86">
        <f t="shared" si="70"/>
        <v>0.81073739891415386</v>
      </c>
      <c r="G339" s="187">
        <f t="shared" si="71"/>
        <v>4281.8810078621727</v>
      </c>
      <c r="H339" s="187">
        <f t="shared" si="72"/>
        <v>9578.5678145876809</v>
      </c>
      <c r="I339" s="187">
        <f t="shared" si="73"/>
        <v>1178.5188299769925</v>
      </c>
      <c r="J339" s="87">
        <f t="shared" si="74"/>
        <v>2636.3466226585319</v>
      </c>
      <c r="K339" s="187">
        <f t="shared" si="78"/>
        <v>793.43175098192273</v>
      </c>
      <c r="L339" s="87">
        <f t="shared" si="75"/>
        <v>1774.9068269465613</v>
      </c>
      <c r="M339" s="88">
        <f t="shared" si="79"/>
        <v>11353.474641534242</v>
      </c>
      <c r="N339" s="88">
        <f t="shared" si="80"/>
        <v>79707.802641534232</v>
      </c>
      <c r="O339" s="88">
        <f t="shared" si="81"/>
        <v>35631.561306005467</v>
      </c>
      <c r="P339" s="89">
        <f t="shared" si="76"/>
        <v>0.94539875495170123</v>
      </c>
      <c r="Q339" s="240">
        <v>2105.9907171973337</v>
      </c>
      <c r="R339" s="89">
        <f t="shared" si="82"/>
        <v>-1.4414561816137486E-3</v>
      </c>
      <c r="S339" s="89">
        <f t="shared" si="82"/>
        <v>-3.0902727478892951E-2</v>
      </c>
      <c r="T339" s="91">
        <v>2237</v>
      </c>
      <c r="U339" s="190">
        <v>68453</v>
      </c>
      <c r="V339" s="190">
        <v>31530.631045601105</v>
      </c>
      <c r="W339" s="196"/>
      <c r="X339" s="88">
        <v>0</v>
      </c>
      <c r="Y339" s="88">
        <f t="shared" si="83"/>
        <v>0</v>
      </c>
    </row>
    <row r="340" spans="2:25">
      <c r="B340" s="206">
        <v>5536</v>
      </c>
      <c r="C340" t="s">
        <v>367</v>
      </c>
      <c r="D340" s="190">
        <v>78525.247000000003</v>
      </c>
      <c r="E340" s="85">
        <f t="shared" si="77"/>
        <v>28627.505286183012</v>
      </c>
      <c r="F340" s="86">
        <f t="shared" si="70"/>
        <v>0.75956278262690469</v>
      </c>
      <c r="G340" s="187">
        <f t="shared" si="71"/>
        <v>5439.1269644491895</v>
      </c>
      <c r="H340" s="187">
        <f t="shared" si="72"/>
        <v>14919.525263484125</v>
      </c>
      <c r="I340" s="187">
        <f t="shared" si="73"/>
        <v>1853.5789713194188</v>
      </c>
      <c r="J340" s="87">
        <f t="shared" si="74"/>
        <v>5084.3671183291654</v>
      </c>
      <c r="K340" s="187">
        <f t="shared" si="78"/>
        <v>1468.491892324349</v>
      </c>
      <c r="L340" s="87">
        <f t="shared" si="75"/>
        <v>4028.0732606456895</v>
      </c>
      <c r="M340" s="88">
        <f t="shared" si="79"/>
        <v>18947.598524129815</v>
      </c>
      <c r="N340" s="88">
        <f t="shared" si="80"/>
        <v>97472.845524129822</v>
      </c>
      <c r="O340" s="88">
        <f t="shared" si="81"/>
        <v>35535.124142956556</v>
      </c>
      <c r="P340" s="89">
        <f t="shared" si="76"/>
        <v>0.94284002413733892</v>
      </c>
      <c r="Q340" s="240">
        <v>1506.2207981994943</v>
      </c>
      <c r="R340" s="89">
        <f t="shared" si="82"/>
        <v>6.8181777372709626E-2</v>
      </c>
      <c r="S340" s="89">
        <f t="shared" si="82"/>
        <v>5.6888568643650682E-2</v>
      </c>
      <c r="T340" s="91">
        <v>2743</v>
      </c>
      <c r="U340" s="190">
        <v>73513</v>
      </c>
      <c r="V340" s="190">
        <v>27086.588061901253</v>
      </c>
      <c r="W340" s="196"/>
      <c r="X340" s="88">
        <v>0</v>
      </c>
      <c r="Y340" s="88">
        <f t="shared" si="83"/>
        <v>0</v>
      </c>
    </row>
    <row r="341" spans="2:25">
      <c r="B341" s="206">
        <v>5538</v>
      </c>
      <c r="C341" t="s">
        <v>368</v>
      </c>
      <c r="D341" s="190">
        <v>56101.769</v>
      </c>
      <c r="E341" s="85">
        <f t="shared" si="77"/>
        <v>30740.695342465751</v>
      </c>
      <c r="F341" s="86">
        <f t="shared" si="70"/>
        <v>0.81563125605215703</v>
      </c>
      <c r="G341" s="187">
        <f t="shared" si="71"/>
        <v>4171.2129306795459</v>
      </c>
      <c r="H341" s="187">
        <f t="shared" si="72"/>
        <v>7612.4635984901715</v>
      </c>
      <c r="I341" s="187">
        <f t="shared" si="73"/>
        <v>1113.9624516204601</v>
      </c>
      <c r="J341" s="87">
        <f t="shared" si="74"/>
        <v>2032.9814742073397</v>
      </c>
      <c r="K341" s="187">
        <f t="shared" si="78"/>
        <v>728.87537262539036</v>
      </c>
      <c r="L341" s="87">
        <f t="shared" si="75"/>
        <v>1330.1975550413374</v>
      </c>
      <c r="M341" s="88">
        <f t="shared" si="79"/>
        <v>8942.6611535315096</v>
      </c>
      <c r="N341" s="88">
        <f t="shared" si="80"/>
        <v>65044.43015353151</v>
      </c>
      <c r="O341" s="88">
        <f t="shared" si="81"/>
        <v>35640.783645770687</v>
      </c>
      <c r="P341" s="89">
        <f t="shared" si="76"/>
        <v>0.94564344780860132</v>
      </c>
      <c r="Q341" s="240">
        <v>136.05876487936075</v>
      </c>
      <c r="R341" s="89">
        <f t="shared" si="82"/>
        <v>7.2978789733389435E-2</v>
      </c>
      <c r="S341" s="89">
        <f t="shared" si="82"/>
        <v>7.9446059150960396E-2</v>
      </c>
      <c r="T341" s="91">
        <v>1825</v>
      </c>
      <c r="U341" s="190">
        <v>52286</v>
      </c>
      <c r="V341" s="190">
        <v>28478.213507625274</v>
      </c>
      <c r="W341" s="196"/>
      <c r="X341" s="88">
        <v>0</v>
      </c>
      <c r="Y341" s="88">
        <f t="shared" si="83"/>
        <v>0</v>
      </c>
    </row>
    <row r="342" spans="2:25">
      <c r="B342" s="206">
        <v>5540</v>
      </c>
      <c r="C342" t="s">
        <v>369</v>
      </c>
      <c r="D342" s="190">
        <v>55753.591</v>
      </c>
      <c r="E342" s="85">
        <f t="shared" si="77"/>
        <v>28243.967071935156</v>
      </c>
      <c r="F342" s="86">
        <f t="shared" si="70"/>
        <v>0.74938650808444707</v>
      </c>
      <c r="G342" s="187">
        <f t="shared" si="71"/>
        <v>5669.2498929979029</v>
      </c>
      <c r="H342" s="187">
        <f t="shared" si="72"/>
        <v>11191.099288777859</v>
      </c>
      <c r="I342" s="187">
        <f t="shared" si="73"/>
        <v>1987.8173463061682</v>
      </c>
      <c r="J342" s="87">
        <f t="shared" si="74"/>
        <v>3923.9514416083762</v>
      </c>
      <c r="K342" s="187">
        <f t="shared" si="78"/>
        <v>1602.7302673110985</v>
      </c>
      <c r="L342" s="87">
        <f t="shared" si="75"/>
        <v>3163.7895476721083</v>
      </c>
      <c r="M342" s="88">
        <f t="shared" si="79"/>
        <v>14354.888836449967</v>
      </c>
      <c r="N342" s="88">
        <f t="shared" si="80"/>
        <v>70108.479836449973</v>
      </c>
      <c r="O342" s="88">
        <f t="shared" si="81"/>
        <v>35515.947232244158</v>
      </c>
      <c r="P342" s="89">
        <f t="shared" si="76"/>
        <v>0.94233121041021584</v>
      </c>
      <c r="Q342" s="240">
        <v>480.59160236813477</v>
      </c>
      <c r="R342" s="89">
        <f t="shared" si="82"/>
        <v>5.8123607447192124E-2</v>
      </c>
      <c r="S342" s="89">
        <f t="shared" si="82"/>
        <v>7.2060392550346589E-2</v>
      </c>
      <c r="T342" s="91">
        <v>1974</v>
      </c>
      <c r="U342" s="190">
        <v>52691</v>
      </c>
      <c r="V342" s="190">
        <v>26345.5</v>
      </c>
      <c r="W342" s="196"/>
      <c r="X342" s="88">
        <v>0</v>
      </c>
      <c r="Y342" s="88">
        <f t="shared" si="83"/>
        <v>0</v>
      </c>
    </row>
    <row r="343" spans="2:25">
      <c r="B343" s="206">
        <v>5542</v>
      </c>
      <c r="C343" t="s">
        <v>370</v>
      </c>
      <c r="D343" s="190">
        <v>81971.067999999999</v>
      </c>
      <c r="E343" s="85">
        <f t="shared" si="77"/>
        <v>29338.249105225485</v>
      </c>
      <c r="F343" s="86">
        <f t="shared" si="70"/>
        <v>0.77842067986698771</v>
      </c>
      <c r="G343" s="187">
        <f t="shared" si="71"/>
        <v>5012.6806730237058</v>
      </c>
      <c r="H343" s="187">
        <f t="shared" si="72"/>
        <v>14005.429800428234</v>
      </c>
      <c r="I343" s="187">
        <f t="shared" si="73"/>
        <v>1604.8186346545535</v>
      </c>
      <c r="J343" s="87">
        <f t="shared" si="74"/>
        <v>4483.8632652248225</v>
      </c>
      <c r="K343" s="187">
        <f t="shared" si="78"/>
        <v>1219.7315556594838</v>
      </c>
      <c r="L343" s="87">
        <f t="shared" si="75"/>
        <v>3407.9299665125977</v>
      </c>
      <c r="M343" s="88">
        <f t="shared" si="79"/>
        <v>17413.35976694083</v>
      </c>
      <c r="N343" s="88">
        <f t="shared" si="80"/>
        <v>99384.427766940833</v>
      </c>
      <c r="O343" s="88">
        <f t="shared" si="81"/>
        <v>35570.661333908676</v>
      </c>
      <c r="P343" s="89">
        <f t="shared" si="76"/>
        <v>0.94378291899934297</v>
      </c>
      <c r="Q343" s="240">
        <v>1115.9808972728351</v>
      </c>
      <c r="R343" s="89">
        <f t="shared" si="82"/>
        <v>3.3018714319920345E-2</v>
      </c>
      <c r="S343" s="89">
        <f t="shared" si="82"/>
        <v>3.153980420636289E-2</v>
      </c>
      <c r="T343" s="91">
        <v>2794</v>
      </c>
      <c r="U343" s="190">
        <v>79351</v>
      </c>
      <c r="V343" s="190">
        <v>28441.218637992832</v>
      </c>
      <c r="W343" s="196"/>
      <c r="X343" s="88">
        <v>0</v>
      </c>
      <c r="Y343" s="88">
        <f t="shared" si="83"/>
        <v>0</v>
      </c>
    </row>
    <row r="344" spans="2:25">
      <c r="B344" s="206">
        <v>5544</v>
      </c>
      <c r="C344" t="s">
        <v>371</v>
      </c>
      <c r="D344" s="190">
        <v>142807.37700000001</v>
      </c>
      <c r="E344" s="85">
        <f t="shared" si="77"/>
        <v>29788.772841051315</v>
      </c>
      <c r="F344" s="86">
        <f t="shared" si="70"/>
        <v>0.7903742559471395</v>
      </c>
      <c r="G344" s="187">
        <f t="shared" si="71"/>
        <v>4742.3664315282076</v>
      </c>
      <c r="H344" s="187">
        <f t="shared" si="72"/>
        <v>22734.904672746226</v>
      </c>
      <c r="I344" s="187">
        <f t="shared" si="73"/>
        <v>1447.1353271155126</v>
      </c>
      <c r="J344" s="87">
        <f t="shared" si="74"/>
        <v>6937.5667581917669</v>
      </c>
      <c r="K344" s="187">
        <f t="shared" si="78"/>
        <v>1062.0482481204428</v>
      </c>
      <c r="L344" s="87">
        <f t="shared" si="75"/>
        <v>5091.4593014894035</v>
      </c>
      <c r="M344" s="88">
        <f t="shared" si="79"/>
        <v>27826.363974235632</v>
      </c>
      <c r="N344" s="88">
        <f t="shared" si="80"/>
        <v>170633.74097423564</v>
      </c>
      <c r="O344" s="88">
        <f t="shared" si="81"/>
        <v>35593.187520699961</v>
      </c>
      <c r="P344" s="89">
        <f t="shared" si="76"/>
        <v>0.94438059780335037</v>
      </c>
      <c r="Q344" s="240">
        <v>-274.13888710595347</v>
      </c>
      <c r="R344" s="89">
        <f t="shared" si="82"/>
        <v>5.1871815269031105E-2</v>
      </c>
      <c r="S344" s="89">
        <f t="shared" si="82"/>
        <v>4.704470222440886E-2</v>
      </c>
      <c r="T344" s="91">
        <v>4794</v>
      </c>
      <c r="U344" s="190">
        <v>135765</v>
      </c>
      <c r="V344" s="190">
        <v>28450.335289186925</v>
      </c>
      <c r="W344" s="196"/>
      <c r="X344" s="88">
        <v>0</v>
      </c>
      <c r="Y344" s="88">
        <f t="shared" si="83"/>
        <v>0</v>
      </c>
    </row>
    <row r="345" spans="2:25">
      <c r="B345" s="206">
        <v>5546</v>
      </c>
      <c r="C345" t="s">
        <v>372</v>
      </c>
      <c r="D345" s="190">
        <v>34305.629000000001</v>
      </c>
      <c r="E345" s="85">
        <f t="shared" si="77"/>
        <v>29650.500432152119</v>
      </c>
      <c r="F345" s="86">
        <f t="shared" si="70"/>
        <v>0.78670552635949054</v>
      </c>
      <c r="G345" s="187">
        <f t="shared" si="71"/>
        <v>4825.329876867725</v>
      </c>
      <c r="H345" s="187">
        <f t="shared" si="72"/>
        <v>5582.9066675359581</v>
      </c>
      <c r="I345" s="187">
        <f t="shared" si="73"/>
        <v>1495.5306702302314</v>
      </c>
      <c r="J345" s="87">
        <f t="shared" si="74"/>
        <v>1730.3289854563777</v>
      </c>
      <c r="K345" s="187">
        <f t="shared" si="78"/>
        <v>1110.4435912351616</v>
      </c>
      <c r="L345" s="87">
        <f t="shared" si="75"/>
        <v>1284.783235059082</v>
      </c>
      <c r="M345" s="88">
        <f t="shared" si="79"/>
        <v>6867.6899025950406</v>
      </c>
      <c r="N345" s="88">
        <f t="shared" si="80"/>
        <v>41173.318902595041</v>
      </c>
      <c r="O345" s="88">
        <f t="shared" si="81"/>
        <v>35586.273900255008</v>
      </c>
      <c r="P345" s="89">
        <f t="shared" si="76"/>
        <v>0.94419716132396814</v>
      </c>
      <c r="Q345" s="240">
        <v>113.85303976187333</v>
      </c>
      <c r="R345" s="89">
        <f t="shared" si="82"/>
        <v>8.9621045610468839E-2</v>
      </c>
      <c r="S345" s="89">
        <f t="shared" si="82"/>
        <v>5.2892246320228375E-2</v>
      </c>
      <c r="T345" s="91">
        <v>1157</v>
      </c>
      <c r="U345" s="190">
        <v>31484</v>
      </c>
      <c r="V345" s="190">
        <v>28161.001788908765</v>
      </c>
      <c r="W345" s="196"/>
      <c r="X345" s="88">
        <v>0</v>
      </c>
      <c r="Y345" s="88">
        <f t="shared" si="83"/>
        <v>0</v>
      </c>
    </row>
    <row r="346" spans="2:25">
      <c r="B346" s="206">
        <v>5601</v>
      </c>
      <c r="C346" t="s">
        <v>373</v>
      </c>
      <c r="D346" s="190">
        <v>689951.73300000001</v>
      </c>
      <c r="E346" s="85">
        <f t="shared" si="77"/>
        <v>31783.293394140408</v>
      </c>
      <c r="F346" s="86">
        <f t="shared" si="70"/>
        <v>0.84329411627608331</v>
      </c>
      <c r="G346" s="187">
        <f t="shared" si="71"/>
        <v>3545.6540996747522</v>
      </c>
      <c r="H346" s="187">
        <f t="shared" si="72"/>
        <v>76969.059195739523</v>
      </c>
      <c r="I346" s="187">
        <f t="shared" si="73"/>
        <v>749.0531335343303</v>
      </c>
      <c r="J346" s="87">
        <f t="shared" si="74"/>
        <v>16260.445422763241</v>
      </c>
      <c r="K346" s="187">
        <f t="shared" si="78"/>
        <v>363.96605453926048</v>
      </c>
      <c r="L346" s="87">
        <f t="shared" si="75"/>
        <v>7900.9751119382672</v>
      </c>
      <c r="M346" s="88">
        <f t="shared" si="79"/>
        <v>84870.034307677794</v>
      </c>
      <c r="N346" s="88">
        <f t="shared" si="80"/>
        <v>774821.76730767777</v>
      </c>
      <c r="O346" s="88">
        <f t="shared" si="81"/>
        <v>35692.913548354416</v>
      </c>
      <c r="P346" s="89">
        <f t="shared" si="76"/>
        <v>0.94702659081979756</v>
      </c>
      <c r="Q346" s="240">
        <v>14003.105811452624</v>
      </c>
      <c r="R346" s="89">
        <f t="shared" si="82"/>
        <v>-7.7662349428778412E-3</v>
      </c>
      <c r="S346" s="89">
        <f t="shared" si="82"/>
        <v>-2.563814401498658E-2</v>
      </c>
      <c r="T346" s="91">
        <v>21708</v>
      </c>
      <c r="U346" s="190">
        <v>695352</v>
      </c>
      <c r="V346" s="190">
        <v>32619.599380775908</v>
      </c>
      <c r="W346" s="196"/>
      <c r="X346" s="88">
        <v>0</v>
      </c>
      <c r="Y346" s="88">
        <f t="shared" si="83"/>
        <v>0</v>
      </c>
    </row>
    <row r="347" spans="2:25">
      <c r="B347" s="206">
        <v>5603</v>
      </c>
      <c r="C347" t="s">
        <v>374</v>
      </c>
      <c r="D347" s="190">
        <v>403301.83199999999</v>
      </c>
      <c r="E347" s="85">
        <f t="shared" si="77"/>
        <v>35570.808961016046</v>
      </c>
      <c r="F347" s="86">
        <f t="shared" si="70"/>
        <v>0.9437868359336109</v>
      </c>
      <c r="G347" s="187">
        <f t="shared" si="71"/>
        <v>1273.1447595493694</v>
      </c>
      <c r="H347" s="187">
        <f t="shared" si="72"/>
        <v>14434.91528377075</v>
      </c>
      <c r="I347" s="187">
        <f t="shared" si="73"/>
        <v>0</v>
      </c>
      <c r="J347" s="87">
        <f t="shared" si="74"/>
        <v>0</v>
      </c>
      <c r="K347" s="187">
        <f t="shared" si="78"/>
        <v>-385.08707899506982</v>
      </c>
      <c r="L347" s="87">
        <f t="shared" si="75"/>
        <v>-4366.1173016461016</v>
      </c>
      <c r="M347" s="88">
        <f t="shared" si="79"/>
        <v>10068.797982124648</v>
      </c>
      <c r="N347" s="88">
        <f t="shared" si="80"/>
        <v>413370.62998212466</v>
      </c>
      <c r="O347" s="88">
        <f t="shared" si="81"/>
        <v>36458.866641570356</v>
      </c>
      <c r="P347" s="89">
        <f t="shared" si="76"/>
        <v>0.96734933487411734</v>
      </c>
      <c r="Q347" s="240">
        <v>-4692.8047476716456</v>
      </c>
      <c r="R347" s="89">
        <f t="shared" si="82"/>
        <v>7.0788154829236737E-3</v>
      </c>
      <c r="S347" s="89">
        <f t="shared" si="82"/>
        <v>4.59176249002152E-3</v>
      </c>
      <c r="T347" s="91">
        <v>11338</v>
      </c>
      <c r="U347" s="190">
        <v>400467</v>
      </c>
      <c r="V347" s="190">
        <v>35408.22281167109</v>
      </c>
      <c r="W347" s="196"/>
      <c r="X347" s="88">
        <v>0</v>
      </c>
      <c r="Y347" s="88">
        <f t="shared" si="83"/>
        <v>0</v>
      </c>
    </row>
    <row r="348" spans="2:25">
      <c r="B348" s="206">
        <v>5605</v>
      </c>
      <c r="C348" t="s">
        <v>375</v>
      </c>
      <c r="D348" s="190">
        <v>321346.21500000003</v>
      </c>
      <c r="E348" s="85">
        <f t="shared" si="77"/>
        <v>31933.440822816257</v>
      </c>
      <c r="F348" s="86">
        <f t="shared" si="70"/>
        <v>0.8472779212772249</v>
      </c>
      <c r="G348" s="187">
        <f t="shared" si="71"/>
        <v>3455.5656424692424</v>
      </c>
      <c r="H348" s="187">
        <f t="shared" si="72"/>
        <v>34773.357060167982</v>
      </c>
      <c r="I348" s="187">
        <f t="shared" si="73"/>
        <v>696.50153349778293</v>
      </c>
      <c r="J348" s="87">
        <f t="shared" si="74"/>
        <v>7008.89493158819</v>
      </c>
      <c r="K348" s="187">
        <f t="shared" si="78"/>
        <v>311.41445450271311</v>
      </c>
      <c r="L348" s="87">
        <f t="shared" si="75"/>
        <v>3133.7636556608022</v>
      </c>
      <c r="M348" s="88">
        <f t="shared" si="79"/>
        <v>37907.120715828787</v>
      </c>
      <c r="N348" s="88">
        <f t="shared" si="80"/>
        <v>359253.33571582881</v>
      </c>
      <c r="O348" s="88">
        <f t="shared" si="81"/>
        <v>35700.420919788216</v>
      </c>
      <c r="P348" s="89">
        <f t="shared" si="76"/>
        <v>0.94722578106985489</v>
      </c>
      <c r="Q348" s="240">
        <v>-2182.1630936268557</v>
      </c>
      <c r="R348" s="89">
        <f t="shared" si="82"/>
        <v>5.5528706711645365E-2</v>
      </c>
      <c r="S348" s="89">
        <f t="shared" si="82"/>
        <v>3.3186699901590573E-2</v>
      </c>
      <c r="T348" s="91">
        <v>10063</v>
      </c>
      <c r="U348" s="190">
        <v>304441</v>
      </c>
      <c r="V348" s="190">
        <v>30907.715736040609</v>
      </c>
      <c r="W348" s="196"/>
      <c r="X348" s="88">
        <v>0</v>
      </c>
      <c r="Y348" s="88">
        <f t="shared" si="83"/>
        <v>0</v>
      </c>
    </row>
    <row r="349" spans="2:25">
      <c r="B349" s="206">
        <v>5607</v>
      </c>
      <c r="C349" t="s">
        <v>376</v>
      </c>
      <c r="D349" s="190">
        <v>173034.85500000001</v>
      </c>
      <c r="E349" s="85">
        <f t="shared" si="77"/>
        <v>29797.63302910281</v>
      </c>
      <c r="F349" s="86">
        <f t="shared" si="70"/>
        <v>0.79060933996943605</v>
      </c>
      <c r="G349" s="187">
        <f t="shared" si="71"/>
        <v>4737.050318697311</v>
      </c>
      <c r="H349" s="187">
        <f t="shared" si="72"/>
        <v>27508.051200675287</v>
      </c>
      <c r="I349" s="187">
        <f t="shared" si="73"/>
        <v>1444.0342612974896</v>
      </c>
      <c r="J349" s="87">
        <f t="shared" si="74"/>
        <v>8385.5069553545218</v>
      </c>
      <c r="K349" s="187">
        <f t="shared" si="78"/>
        <v>1058.9471823024198</v>
      </c>
      <c r="L349" s="87">
        <f t="shared" si="75"/>
        <v>6149.3062876301519</v>
      </c>
      <c r="M349" s="88">
        <f t="shared" si="79"/>
        <v>33657.357488305439</v>
      </c>
      <c r="N349" s="88">
        <f t="shared" si="80"/>
        <v>206692.21248830546</v>
      </c>
      <c r="O349" s="88">
        <f t="shared" si="81"/>
        <v>35593.630530102542</v>
      </c>
      <c r="P349" s="89">
        <f t="shared" si="76"/>
        <v>0.94439235200446536</v>
      </c>
      <c r="Q349" s="240">
        <v>5881.2821523311795</v>
      </c>
      <c r="R349" s="89">
        <f t="shared" si="82"/>
        <v>-5.0150080215286882E-3</v>
      </c>
      <c r="S349" s="89">
        <f t="shared" si="82"/>
        <v>-4.16822696511812E-2</v>
      </c>
      <c r="T349" s="91">
        <v>5807</v>
      </c>
      <c r="U349" s="190">
        <v>173907</v>
      </c>
      <c r="V349" s="190">
        <v>31093.688539245482</v>
      </c>
      <c r="W349" s="196"/>
      <c r="X349" s="88">
        <v>0</v>
      </c>
      <c r="Y349" s="88">
        <f t="shared" si="83"/>
        <v>0</v>
      </c>
    </row>
    <row r="350" spans="2:25">
      <c r="B350" s="206">
        <v>5610</v>
      </c>
      <c r="C350" t="s">
        <v>377</v>
      </c>
      <c r="D350" s="190">
        <v>73694.872000000003</v>
      </c>
      <c r="E350" s="85">
        <f t="shared" si="77"/>
        <v>28730.944249512671</v>
      </c>
      <c r="F350" s="86">
        <f t="shared" si="70"/>
        <v>0.76230728956291904</v>
      </c>
      <c r="G350" s="187">
        <f t="shared" si="71"/>
        <v>5377.0635864513943</v>
      </c>
      <c r="H350" s="187">
        <f t="shared" si="72"/>
        <v>13792.168099247827</v>
      </c>
      <c r="I350" s="187">
        <f t="shared" si="73"/>
        <v>1817.375334154038</v>
      </c>
      <c r="J350" s="87">
        <f t="shared" si="74"/>
        <v>4661.5677321051071</v>
      </c>
      <c r="K350" s="187">
        <f t="shared" si="78"/>
        <v>1432.2882551589682</v>
      </c>
      <c r="L350" s="87">
        <f t="shared" si="75"/>
        <v>3673.8193744827536</v>
      </c>
      <c r="M350" s="88">
        <f t="shared" si="79"/>
        <v>17465.98747373058</v>
      </c>
      <c r="N350" s="88">
        <f t="shared" si="80"/>
        <v>91160.859473730583</v>
      </c>
      <c r="O350" s="88">
        <f t="shared" si="81"/>
        <v>35540.296091123033</v>
      </c>
      <c r="P350" s="89">
        <f t="shared" si="76"/>
        <v>0.94297724948413941</v>
      </c>
      <c r="Q350" s="240">
        <v>-43.226834840792435</v>
      </c>
      <c r="R350" s="89">
        <f t="shared" si="82"/>
        <v>5.5800458452722107E-2</v>
      </c>
      <c r="S350" s="89">
        <f t="shared" si="82"/>
        <v>4.6744859978663622E-2</v>
      </c>
      <c r="T350" s="91">
        <v>2565</v>
      </c>
      <c r="U350" s="190">
        <v>69800</v>
      </c>
      <c r="V350" s="190">
        <v>27447.896185607551</v>
      </c>
      <c r="W350" s="196"/>
      <c r="X350" s="88">
        <v>0</v>
      </c>
      <c r="Y350" s="88">
        <f t="shared" si="83"/>
        <v>0</v>
      </c>
    </row>
    <row r="351" spans="2:25">
      <c r="B351" s="206">
        <v>5612</v>
      </c>
      <c r="C351" t="s">
        <v>378</v>
      </c>
      <c r="D351" s="190">
        <v>70580.798999999999</v>
      </c>
      <c r="E351" s="85">
        <f t="shared" si="77"/>
        <v>24782.583918539327</v>
      </c>
      <c r="F351" s="86">
        <f t="shared" si="70"/>
        <v>0.6575469365448281</v>
      </c>
      <c r="G351" s="187">
        <f t="shared" si="71"/>
        <v>7746.0797850354002</v>
      </c>
      <c r="H351" s="187">
        <f t="shared" si="72"/>
        <v>22060.835227780819</v>
      </c>
      <c r="I351" s="187">
        <f t="shared" si="73"/>
        <v>3199.3014499947085</v>
      </c>
      <c r="J351" s="87">
        <f t="shared" si="74"/>
        <v>9111.6105295849302</v>
      </c>
      <c r="K351" s="187">
        <f t="shared" si="78"/>
        <v>2814.2143709996385</v>
      </c>
      <c r="L351" s="87">
        <f t="shared" si="75"/>
        <v>8014.8825286069705</v>
      </c>
      <c r="M351" s="88">
        <f t="shared" si="79"/>
        <v>30075.717756387789</v>
      </c>
      <c r="N351" s="88">
        <f t="shared" si="80"/>
        <v>100656.51675638779</v>
      </c>
      <c r="O351" s="88">
        <f t="shared" si="81"/>
        <v>35342.878074574364</v>
      </c>
      <c r="P351" s="89">
        <f t="shared" si="76"/>
        <v>0.93773923183323482</v>
      </c>
      <c r="Q351" s="240">
        <v>2033.964378644614</v>
      </c>
      <c r="R351" s="89">
        <f t="shared" si="82"/>
        <v>0.11655512315504721</v>
      </c>
      <c r="S351" s="89">
        <f t="shared" si="82"/>
        <v>0.11616307430562495</v>
      </c>
      <c r="T351" s="91">
        <v>2848</v>
      </c>
      <c r="U351" s="190">
        <v>63213</v>
      </c>
      <c r="V351" s="190">
        <v>22203.371970495256</v>
      </c>
      <c r="W351" s="196"/>
      <c r="X351" s="88">
        <v>0</v>
      </c>
      <c r="Y351" s="88">
        <f t="shared" si="83"/>
        <v>0</v>
      </c>
    </row>
    <row r="352" spans="2:25">
      <c r="B352" s="206">
        <v>5614</v>
      </c>
      <c r="C352" t="s">
        <v>379</v>
      </c>
      <c r="D352" s="190">
        <v>28090.505000000001</v>
      </c>
      <c r="E352" s="85">
        <f t="shared" si="77"/>
        <v>32512.158564814818</v>
      </c>
      <c r="F352" s="86">
        <f t="shared" si="70"/>
        <v>0.86263282049298518</v>
      </c>
      <c r="G352" s="187">
        <f t="shared" si="71"/>
        <v>3108.3349972701062</v>
      </c>
      <c r="H352" s="187">
        <f t="shared" si="72"/>
        <v>2685.6014376413718</v>
      </c>
      <c r="I352" s="187">
        <f t="shared" si="73"/>
        <v>493.95032379828695</v>
      </c>
      <c r="J352" s="87">
        <f t="shared" si="74"/>
        <v>426.77307976171994</v>
      </c>
      <c r="K352" s="187">
        <f t="shared" si="78"/>
        <v>108.86324480321713</v>
      </c>
      <c r="L352" s="87">
        <f t="shared" si="75"/>
        <v>94.057843509979605</v>
      </c>
      <c r="M352" s="88">
        <f t="shared" si="79"/>
        <v>2779.6592811513515</v>
      </c>
      <c r="N352" s="88">
        <f t="shared" si="80"/>
        <v>30870.164281151352</v>
      </c>
      <c r="O352" s="88">
        <f t="shared" si="81"/>
        <v>35729.356806888143</v>
      </c>
      <c r="P352" s="89">
        <f t="shared" si="76"/>
        <v>0.9479935260306428</v>
      </c>
      <c r="Q352" s="240">
        <v>-860.47159805164074</v>
      </c>
      <c r="R352" s="89">
        <f t="shared" si="82"/>
        <v>0.1846535509446694</v>
      </c>
      <c r="S352" s="89">
        <f t="shared" si="82"/>
        <v>0.18191129735451986</v>
      </c>
      <c r="T352" s="91">
        <v>864</v>
      </c>
      <c r="U352" s="190">
        <v>23712</v>
      </c>
      <c r="V352" s="190">
        <v>27508.12064965197</v>
      </c>
      <c r="W352" s="196"/>
      <c r="X352" s="88">
        <v>0</v>
      </c>
      <c r="Y352" s="88">
        <f t="shared" si="83"/>
        <v>0</v>
      </c>
    </row>
    <row r="353" spans="2:28">
      <c r="B353" s="206">
        <v>5616</v>
      </c>
      <c r="C353" t="s">
        <v>380</v>
      </c>
      <c r="D353" s="190">
        <v>27192.593000000001</v>
      </c>
      <c r="E353" s="85">
        <f t="shared" si="77"/>
        <v>27775.886618998979</v>
      </c>
      <c r="F353" s="86">
        <f t="shared" si="70"/>
        <v>0.73696710626192552</v>
      </c>
      <c r="G353" s="187">
        <f t="shared" si="71"/>
        <v>5950.09816475961</v>
      </c>
      <c r="H353" s="187">
        <f t="shared" si="72"/>
        <v>5825.1461032996576</v>
      </c>
      <c r="I353" s="187">
        <f t="shared" si="73"/>
        <v>2151.6455048338303</v>
      </c>
      <c r="J353" s="87">
        <f t="shared" si="74"/>
        <v>2106.4609492323198</v>
      </c>
      <c r="K353" s="187">
        <f t="shared" si="78"/>
        <v>1766.5584258387605</v>
      </c>
      <c r="L353" s="87">
        <f t="shared" si="75"/>
        <v>1729.4606988961466</v>
      </c>
      <c r="M353" s="88">
        <f t="shared" si="79"/>
        <v>7554.6068021958044</v>
      </c>
      <c r="N353" s="88">
        <f t="shared" si="80"/>
        <v>34747.199802195806</v>
      </c>
      <c r="O353" s="88">
        <f t="shared" si="81"/>
        <v>35492.543209597352</v>
      </c>
      <c r="P353" s="89">
        <f t="shared" si="76"/>
        <v>0.9417102403190899</v>
      </c>
      <c r="Q353" s="240">
        <v>495.63950672158353</v>
      </c>
      <c r="R353" s="89">
        <f t="shared" si="82"/>
        <v>3.5080240569449229E-2</v>
      </c>
      <c r="S353" s="89">
        <f t="shared" si="82"/>
        <v>2.5564691881885256E-2</v>
      </c>
      <c r="T353" s="91">
        <v>979</v>
      </c>
      <c r="U353" s="190">
        <v>26271</v>
      </c>
      <c r="V353" s="190">
        <v>27083.505154639177</v>
      </c>
      <c r="W353" s="196"/>
      <c r="X353" s="88">
        <v>0</v>
      </c>
      <c r="Y353" s="88">
        <f t="shared" si="83"/>
        <v>0</v>
      </c>
    </row>
    <row r="354" spans="2:28">
      <c r="B354" s="206">
        <v>5618</v>
      </c>
      <c r="C354" t="s">
        <v>381</v>
      </c>
      <c r="D354" s="190">
        <v>38477.892999999996</v>
      </c>
      <c r="E354" s="85">
        <f t="shared" si="77"/>
        <v>34571.332434860735</v>
      </c>
      <c r="F354" s="86">
        <f t="shared" si="70"/>
        <v>0.91726810285548932</v>
      </c>
      <c r="G354" s="187">
        <f t="shared" si="71"/>
        <v>1872.830675242556</v>
      </c>
      <c r="H354" s="187">
        <f t="shared" si="72"/>
        <v>2084.4605415449646</v>
      </c>
      <c r="I354" s="187">
        <f t="shared" si="73"/>
        <v>0</v>
      </c>
      <c r="J354" s="87">
        <f t="shared" si="74"/>
        <v>0</v>
      </c>
      <c r="K354" s="187">
        <f t="shared" si="78"/>
        <v>-385.08707899506982</v>
      </c>
      <c r="L354" s="87">
        <f t="shared" si="75"/>
        <v>-428.60191892151272</v>
      </c>
      <c r="M354" s="88">
        <f t="shared" si="79"/>
        <v>1655.858622623452</v>
      </c>
      <c r="N354" s="88">
        <f t="shared" si="80"/>
        <v>40133.751622623451</v>
      </c>
      <c r="O354" s="88">
        <f t="shared" si="81"/>
        <v>36059.076031108219</v>
      </c>
      <c r="P354" s="89">
        <f t="shared" si="76"/>
        <v>0.95674184164286846</v>
      </c>
      <c r="Q354" s="240">
        <v>-1000.2392630165693</v>
      </c>
      <c r="R354" s="89">
        <f t="shared" si="82"/>
        <v>3.2160009656911299E-2</v>
      </c>
      <c r="S354" s="89">
        <f t="shared" si="82"/>
        <v>3.7724214560722107E-2</v>
      </c>
      <c r="T354" s="91">
        <v>1113</v>
      </c>
      <c r="U354" s="190">
        <v>37279</v>
      </c>
      <c r="V354" s="190">
        <v>33314.566577301164</v>
      </c>
      <c r="W354" s="196"/>
      <c r="X354" s="88">
        <v>0</v>
      </c>
      <c r="Y354" s="88">
        <f t="shared" si="83"/>
        <v>0</v>
      </c>
    </row>
    <row r="355" spans="2:28">
      <c r="B355" s="206">
        <v>5620</v>
      </c>
      <c r="C355" t="s">
        <v>382</v>
      </c>
      <c r="D355" s="190">
        <v>98682.695999999996</v>
      </c>
      <c r="E355" s="85">
        <f t="shared" si="77"/>
        <v>33440.425618434427</v>
      </c>
      <c r="F355" s="86">
        <f t="shared" si="70"/>
        <v>0.88726217953840969</v>
      </c>
      <c r="G355" s="187">
        <f t="shared" si="71"/>
        <v>2551.374765098341</v>
      </c>
      <c r="H355" s="187">
        <f t="shared" si="72"/>
        <v>7529.106931805205</v>
      </c>
      <c r="I355" s="187">
        <f t="shared" si="73"/>
        <v>169.05685503142377</v>
      </c>
      <c r="J355" s="87">
        <f t="shared" si="74"/>
        <v>498.88677919773153</v>
      </c>
      <c r="K355" s="187">
        <f t="shared" si="78"/>
        <v>-216.03022396364605</v>
      </c>
      <c r="L355" s="87">
        <f t="shared" si="75"/>
        <v>-637.50519091671947</v>
      </c>
      <c r="M355" s="88">
        <f t="shared" si="79"/>
        <v>6891.6017408884854</v>
      </c>
      <c r="N355" s="88">
        <f t="shared" si="80"/>
        <v>105574.29774088848</v>
      </c>
      <c r="O355" s="88">
        <f t="shared" si="81"/>
        <v>35775.770159569118</v>
      </c>
      <c r="P355" s="89">
        <f t="shared" si="76"/>
        <v>0.94922499398291393</v>
      </c>
      <c r="Q355" s="240">
        <v>258.43755422410777</v>
      </c>
      <c r="R355" s="89">
        <f t="shared" si="82"/>
        <v>3.5788691444585519E-2</v>
      </c>
      <c r="S355" s="89">
        <f t="shared" si="82"/>
        <v>2.9119770693163211E-2</v>
      </c>
      <c r="T355" s="91">
        <v>2951</v>
      </c>
      <c r="U355" s="190">
        <v>95273</v>
      </c>
      <c r="V355" s="190">
        <v>32494.201909959073</v>
      </c>
      <c r="W355" s="196"/>
      <c r="X355" s="88">
        <v>0</v>
      </c>
      <c r="Y355" s="88">
        <f t="shared" si="83"/>
        <v>0</v>
      </c>
    </row>
    <row r="356" spans="2:28">
      <c r="B356" s="206">
        <v>5622</v>
      </c>
      <c r="C356" t="s">
        <v>383</v>
      </c>
      <c r="D356" s="190">
        <v>126076.15399999999</v>
      </c>
      <c r="E356" s="85">
        <f t="shared" si="77"/>
        <v>32418.656209822573</v>
      </c>
      <c r="F356" s="86">
        <f t="shared" si="70"/>
        <v>0.86015195783205478</v>
      </c>
      <c r="G356" s="187">
        <f t="shared" si="71"/>
        <v>3164.4364102654531</v>
      </c>
      <c r="H356" s="187">
        <f t="shared" si="72"/>
        <v>12306.493199522347</v>
      </c>
      <c r="I356" s="187">
        <f t="shared" si="73"/>
        <v>526.67614804557252</v>
      </c>
      <c r="J356" s="87">
        <f t="shared" si="74"/>
        <v>2048.2435397492313</v>
      </c>
      <c r="K356" s="187">
        <f t="shared" si="78"/>
        <v>141.5890690505027</v>
      </c>
      <c r="L356" s="87">
        <f t="shared" si="75"/>
        <v>550.639889537405</v>
      </c>
      <c r="M356" s="88">
        <f t="shared" si="79"/>
        <v>12857.133089059753</v>
      </c>
      <c r="N356" s="88">
        <f t="shared" si="80"/>
        <v>138933.28708905974</v>
      </c>
      <c r="O356" s="88">
        <f t="shared" si="81"/>
        <v>35724.681689138532</v>
      </c>
      <c r="P356" s="89">
        <f t="shared" si="76"/>
        <v>0.94786948289759632</v>
      </c>
      <c r="Q356" s="240">
        <v>-2643.6723637995437</v>
      </c>
      <c r="R356" s="89">
        <f t="shared" si="82"/>
        <v>7.4039732504152952E-2</v>
      </c>
      <c r="S356" s="89">
        <f t="shared" si="82"/>
        <v>6.6859214878771556E-2</v>
      </c>
      <c r="T356" s="91">
        <v>3889</v>
      </c>
      <c r="U356" s="190">
        <v>117385</v>
      </c>
      <c r="V356" s="190">
        <v>30387.004918457158</v>
      </c>
      <c r="W356" s="196"/>
      <c r="X356" s="88">
        <v>0</v>
      </c>
      <c r="Y356" s="88">
        <f t="shared" si="83"/>
        <v>0</v>
      </c>
    </row>
    <row r="357" spans="2:28">
      <c r="B357" s="206">
        <v>5624</v>
      </c>
      <c r="C357" t="s">
        <v>384</v>
      </c>
      <c r="D357" s="190">
        <v>39394.357000000004</v>
      </c>
      <c r="E357" s="85">
        <f t="shared" si="77"/>
        <v>32423.339094650211</v>
      </c>
      <c r="F357" s="86">
        <f t="shared" si="70"/>
        <v>0.86027620704604835</v>
      </c>
      <c r="G357" s="187">
        <f t="shared" si="71"/>
        <v>3161.6266793688701</v>
      </c>
      <c r="H357" s="187">
        <f t="shared" si="72"/>
        <v>3841.376415433177</v>
      </c>
      <c r="I357" s="187">
        <f t="shared" si="73"/>
        <v>525.03713835589917</v>
      </c>
      <c r="J357" s="87">
        <f t="shared" si="74"/>
        <v>637.92012310241739</v>
      </c>
      <c r="K357" s="187">
        <f t="shared" si="78"/>
        <v>139.95005936082936</v>
      </c>
      <c r="L357" s="87">
        <f t="shared" si="75"/>
        <v>170.03932212340769</v>
      </c>
      <c r="M357" s="88">
        <f t="shared" si="79"/>
        <v>4011.4157375565846</v>
      </c>
      <c r="N357" s="88">
        <f t="shared" si="80"/>
        <v>43405.772737556588</v>
      </c>
      <c r="O357" s="88">
        <f t="shared" si="81"/>
        <v>35724.915833379913</v>
      </c>
      <c r="P357" s="89">
        <f t="shared" si="76"/>
        <v>0.94787569535829597</v>
      </c>
      <c r="Q357" s="240">
        <v>746.03788086488021</v>
      </c>
      <c r="R357" s="89">
        <f t="shared" si="82"/>
        <v>-6.8983311485327319E-3</v>
      </c>
      <c r="S357" s="89">
        <f t="shared" si="82"/>
        <v>2.0927127669950552E-3</v>
      </c>
      <c r="T357" s="91">
        <v>1215</v>
      </c>
      <c r="U357" s="190">
        <v>39668</v>
      </c>
      <c r="V357" s="190">
        <v>32355.628058727569</v>
      </c>
      <c r="W357" s="196"/>
      <c r="X357" s="88">
        <v>0</v>
      </c>
      <c r="Y357" s="88">
        <f t="shared" si="83"/>
        <v>0</v>
      </c>
    </row>
    <row r="358" spans="2:28">
      <c r="B358" s="206">
        <v>5626</v>
      </c>
      <c r="C358" t="s">
        <v>385</v>
      </c>
      <c r="D358" s="190">
        <v>30187.894</v>
      </c>
      <c r="E358" s="85">
        <f t="shared" si="77"/>
        <v>28212.985046728969</v>
      </c>
      <c r="F358" s="86">
        <f t="shared" si="70"/>
        <v>0.74856447371429236</v>
      </c>
      <c r="G358" s="187">
        <f t="shared" si="71"/>
        <v>5687.839108121615</v>
      </c>
      <c r="H358" s="187">
        <f t="shared" si="72"/>
        <v>6085.9878456901288</v>
      </c>
      <c r="I358" s="187">
        <f t="shared" si="73"/>
        <v>1998.6610551283338</v>
      </c>
      <c r="J358" s="87">
        <f t="shared" si="74"/>
        <v>2138.5673289873171</v>
      </c>
      <c r="K358" s="187">
        <f t="shared" si="78"/>
        <v>1613.5739761332641</v>
      </c>
      <c r="L358" s="87">
        <f t="shared" si="75"/>
        <v>1726.5241544625924</v>
      </c>
      <c r="M358" s="88">
        <f t="shared" si="79"/>
        <v>7812.5120001527212</v>
      </c>
      <c r="N358" s="88">
        <f t="shared" si="80"/>
        <v>38000.406000152725</v>
      </c>
      <c r="O358" s="88">
        <f t="shared" si="81"/>
        <v>35514.398130983856</v>
      </c>
      <c r="P358" s="89">
        <f t="shared" si="76"/>
        <v>0.94229010869170837</v>
      </c>
      <c r="Q358" s="240">
        <v>97.891053107349762</v>
      </c>
      <c r="R358" s="89">
        <f t="shared" si="82"/>
        <v>2.4568761878903077E-2</v>
      </c>
      <c r="S358" s="89">
        <f t="shared" si="82"/>
        <v>9.2481074956671048E-3</v>
      </c>
      <c r="T358" s="91">
        <v>1070</v>
      </c>
      <c r="U358" s="190">
        <v>29464</v>
      </c>
      <c r="V358" s="190">
        <v>27954.459203036051</v>
      </c>
      <c r="W358" s="196"/>
      <c r="X358" s="88">
        <v>0</v>
      </c>
      <c r="Y358" s="88">
        <f t="shared" si="83"/>
        <v>0</v>
      </c>
    </row>
    <row r="359" spans="2:28">
      <c r="B359" s="206">
        <v>5628</v>
      </c>
      <c r="C359" t="s">
        <v>386</v>
      </c>
      <c r="D359" s="190">
        <v>84778.769</v>
      </c>
      <c r="E359" s="85">
        <f t="shared" si="77"/>
        <v>30202.62522265764</v>
      </c>
      <c r="F359" s="86">
        <f t="shared" si="70"/>
        <v>0.80135484483978714</v>
      </c>
      <c r="G359" s="187">
        <f t="shared" si="71"/>
        <v>4494.0550025644125</v>
      </c>
      <c r="H359" s="187">
        <f t="shared" si="72"/>
        <v>12614.812392198306</v>
      </c>
      <c r="I359" s="187">
        <f t="shared" si="73"/>
        <v>1302.286993553299</v>
      </c>
      <c r="J359" s="87">
        <f t="shared" si="74"/>
        <v>3655.5195909041099</v>
      </c>
      <c r="K359" s="187">
        <f t="shared" si="78"/>
        <v>917.19991455822924</v>
      </c>
      <c r="L359" s="87">
        <f t="shared" si="75"/>
        <v>2574.5801601649496</v>
      </c>
      <c r="M359" s="88">
        <f t="shared" si="79"/>
        <v>15189.392552363255</v>
      </c>
      <c r="N359" s="88">
        <f t="shared" si="80"/>
        <v>99968.16155236325</v>
      </c>
      <c r="O359" s="88">
        <f t="shared" si="81"/>
        <v>35613.880139780274</v>
      </c>
      <c r="P359" s="89">
        <f t="shared" si="76"/>
        <v>0.94492962724798268</v>
      </c>
      <c r="Q359" s="240">
        <v>780.66610389938069</v>
      </c>
      <c r="R359" s="89">
        <f t="shared" si="82"/>
        <v>2.4195044457330631E-2</v>
      </c>
      <c r="S359" s="89">
        <f t="shared" si="82"/>
        <v>2.3100429162221207E-2</v>
      </c>
      <c r="T359" s="91">
        <v>2807</v>
      </c>
      <c r="U359" s="190">
        <v>82776</v>
      </c>
      <c r="V359" s="190">
        <v>29520.684736091298</v>
      </c>
      <c r="W359" s="196"/>
      <c r="X359" s="88">
        <v>0</v>
      </c>
      <c r="Y359" s="88">
        <f t="shared" si="83"/>
        <v>0</v>
      </c>
    </row>
    <row r="360" spans="2:28">
      <c r="B360" s="206">
        <v>5630</v>
      </c>
      <c r="C360" t="s">
        <v>387</v>
      </c>
      <c r="D360" s="190">
        <v>26374.019</v>
      </c>
      <c r="E360" s="85">
        <f t="shared" si="77"/>
        <v>29567.285874439462</v>
      </c>
      <c r="F360" s="86">
        <f t="shared" si="70"/>
        <v>0.78449762593717187</v>
      </c>
      <c r="G360" s="187">
        <f t="shared" si="71"/>
        <v>4875.2586114953201</v>
      </c>
      <c r="H360" s="187">
        <f t="shared" si="72"/>
        <v>4348.730681453826</v>
      </c>
      <c r="I360" s="187">
        <f t="shared" si="73"/>
        <v>1524.6557654296614</v>
      </c>
      <c r="J360" s="87">
        <f t="shared" si="74"/>
        <v>1359.992942763258</v>
      </c>
      <c r="K360" s="187">
        <f t="shared" si="78"/>
        <v>1139.5686864345917</v>
      </c>
      <c r="L360" s="87">
        <f t="shared" si="75"/>
        <v>1016.4952682996558</v>
      </c>
      <c r="M360" s="88">
        <f t="shared" si="79"/>
        <v>5365.2259497534815</v>
      </c>
      <c r="N360" s="88">
        <f t="shared" si="80"/>
        <v>31739.244949753484</v>
      </c>
      <c r="O360" s="88">
        <f t="shared" si="81"/>
        <v>35582.113172369376</v>
      </c>
      <c r="P360" s="89">
        <f t="shared" si="76"/>
        <v>0.94408676630285215</v>
      </c>
      <c r="Q360" s="240">
        <v>1069.5828700670636</v>
      </c>
      <c r="R360" s="89">
        <f t="shared" si="82"/>
        <v>-6.2756965174129348E-2</v>
      </c>
      <c r="S360" s="89">
        <f t="shared" si="82"/>
        <v>-4.5945430917163105E-2</v>
      </c>
      <c r="T360" s="91">
        <v>892</v>
      </c>
      <c r="U360" s="190">
        <v>28140</v>
      </c>
      <c r="V360" s="190">
        <v>30991.189427312776</v>
      </c>
      <c r="W360" s="196"/>
      <c r="X360" s="88">
        <v>0</v>
      </c>
      <c r="Y360" s="88">
        <f t="shared" si="83"/>
        <v>0</v>
      </c>
    </row>
    <row r="361" spans="2:28">
      <c r="B361" s="206">
        <v>5632</v>
      </c>
      <c r="C361" t="s">
        <v>388</v>
      </c>
      <c r="D361" s="190">
        <v>61107.046000000002</v>
      </c>
      <c r="E361" s="85">
        <f t="shared" si="77"/>
        <v>28919.567439659255</v>
      </c>
      <c r="F361" s="86">
        <f t="shared" si="70"/>
        <v>0.76731195740747804</v>
      </c>
      <c r="G361" s="187">
        <f t="shared" si="71"/>
        <v>5263.8896723634434</v>
      </c>
      <c r="H361" s="187">
        <f t="shared" si="72"/>
        <v>11122.598877703955</v>
      </c>
      <c r="I361" s="187">
        <f t="shared" si="73"/>
        <v>1751.3572176027337</v>
      </c>
      <c r="J361" s="87">
        <f t="shared" si="74"/>
        <v>3700.6178007945764</v>
      </c>
      <c r="K361" s="187">
        <f t="shared" si="78"/>
        <v>1366.270138607664</v>
      </c>
      <c r="L361" s="87">
        <f t="shared" si="75"/>
        <v>2886.9288028779938</v>
      </c>
      <c r="M361" s="88">
        <f t="shared" si="79"/>
        <v>14009.527680581949</v>
      </c>
      <c r="N361" s="88">
        <f t="shared" si="80"/>
        <v>75116.573680581947</v>
      </c>
      <c r="O361" s="88">
        <f t="shared" si="81"/>
        <v>35549.727250630363</v>
      </c>
      <c r="P361" s="89">
        <f t="shared" si="76"/>
        <v>0.94322748287636748</v>
      </c>
      <c r="Q361" s="240">
        <v>1586.8213155288067</v>
      </c>
      <c r="R361" s="89">
        <f t="shared" si="82"/>
        <v>-6.3421779446700868E-2</v>
      </c>
      <c r="S361" s="89">
        <f t="shared" si="82"/>
        <v>-6.1648796539832275E-2</v>
      </c>
      <c r="T361" s="91">
        <v>2113</v>
      </c>
      <c r="U361" s="190">
        <v>65245</v>
      </c>
      <c r="V361" s="190">
        <v>30819.555975436939</v>
      </c>
      <c r="W361" s="196"/>
      <c r="X361" s="88">
        <v>0</v>
      </c>
      <c r="Y361" s="88">
        <f t="shared" si="83"/>
        <v>0</v>
      </c>
    </row>
    <row r="362" spans="2:28">
      <c r="B362" s="206">
        <v>5634</v>
      </c>
      <c r="C362" t="s">
        <v>389</v>
      </c>
      <c r="D362" s="190">
        <v>53762.792999999998</v>
      </c>
      <c r="E362" s="85">
        <f t="shared" si="77"/>
        <v>27263.079614604459</v>
      </c>
      <c r="F362" s="86">
        <f t="shared" si="70"/>
        <v>0.72336099174671964</v>
      </c>
      <c r="G362" s="187">
        <f t="shared" si="71"/>
        <v>6257.7823673963212</v>
      </c>
      <c r="H362" s="187">
        <f t="shared" si="72"/>
        <v>12340.346828505546</v>
      </c>
      <c r="I362" s="187">
        <f t="shared" si="73"/>
        <v>2331.1279563719122</v>
      </c>
      <c r="J362" s="87">
        <f t="shared" si="74"/>
        <v>4596.9843299654103</v>
      </c>
      <c r="K362" s="187">
        <f t="shared" si="78"/>
        <v>1946.0408773768424</v>
      </c>
      <c r="L362" s="87">
        <f t="shared" si="75"/>
        <v>3837.5926101871332</v>
      </c>
      <c r="M362" s="88">
        <f t="shared" si="79"/>
        <v>16177.93943869268</v>
      </c>
      <c r="N362" s="88">
        <f t="shared" si="80"/>
        <v>69940.732438692678</v>
      </c>
      <c r="O362" s="88">
        <f t="shared" si="81"/>
        <v>35466.902859377624</v>
      </c>
      <c r="P362" s="89">
        <f t="shared" si="76"/>
        <v>0.94102993459332951</v>
      </c>
      <c r="Q362" s="240">
        <v>2351.0977475025247</v>
      </c>
      <c r="R362" s="89">
        <f t="shared" si="82"/>
        <v>8.8531459345855372E-3</v>
      </c>
      <c r="S362" s="89">
        <f t="shared" si="82"/>
        <v>-1.1098817904891542E-2</v>
      </c>
      <c r="T362" s="91">
        <v>1972</v>
      </c>
      <c r="U362" s="190">
        <v>53291</v>
      </c>
      <c r="V362" s="190">
        <v>27569.063631660629</v>
      </c>
      <c r="W362" s="196"/>
      <c r="X362" s="88">
        <v>0</v>
      </c>
      <c r="Y362" s="88">
        <f t="shared" si="83"/>
        <v>0</v>
      </c>
    </row>
    <row r="363" spans="2:28">
      <c r="B363" s="206">
        <v>5636</v>
      </c>
      <c r="C363" t="s">
        <v>390</v>
      </c>
      <c r="D363" s="190">
        <v>28283.698</v>
      </c>
      <c r="E363" s="85">
        <f t="shared" ref="E363" si="84">D363/T363*1000</f>
        <v>32926.307334109428</v>
      </c>
      <c r="F363" s="86">
        <f t="shared" ref="F363" si="85">E363/E$365</f>
        <v>0.87362127332819428</v>
      </c>
      <c r="G363" s="187">
        <f t="shared" si="71"/>
        <v>2859.84573569334</v>
      </c>
      <c r="H363" s="187">
        <f t="shared" ref="H363" si="86">G363*T363/1000</f>
        <v>2456.6074869605791</v>
      </c>
      <c r="I363" s="187">
        <f t="shared" ref="I363" si="87">IF(E363+Y363&lt;(E$365+Y$365)*0.9,((E$365+Y$365)*0.9-E363-Y363)*0.35,0)</f>
        <v>348.99825454517338</v>
      </c>
      <c r="J363" s="87">
        <f t="shared" si="74"/>
        <v>299.78950065430394</v>
      </c>
      <c r="K363" s="187">
        <f t="shared" ref="K363" si="88">I363+J$367</f>
        <v>-36.088824449896435</v>
      </c>
      <c r="L363" s="87">
        <f t="shared" ref="L363" si="89">K363*T363/1000</f>
        <v>-31.000300202461041</v>
      </c>
      <c r="M363" s="88">
        <f t="shared" si="79"/>
        <v>2425.6071867581181</v>
      </c>
      <c r="N363" s="88">
        <f t="shared" ref="N363" si="90">D363+M363</f>
        <v>30709.30518675812</v>
      </c>
      <c r="O363" s="88">
        <f t="shared" ref="O363" si="91">N363/T363*1000</f>
        <v>35750.064245352871</v>
      </c>
      <c r="P363" s="89">
        <f t="shared" ref="P363" si="92">O363/O$365</f>
        <v>0.94854294867240319</v>
      </c>
      <c r="Q363" s="240">
        <v>-880.49513521568406</v>
      </c>
      <c r="R363" s="89">
        <f t="shared" ref="R363" si="93">(D363-U363)/U363</f>
        <v>0.13758186864014801</v>
      </c>
      <c r="S363" s="89">
        <f t="shared" ref="S363" si="94">(E363-V363)/V363</f>
        <v>0.14420341618752955</v>
      </c>
      <c r="T363" s="91">
        <v>859</v>
      </c>
      <c r="U363" s="190">
        <v>24863</v>
      </c>
      <c r="V363" s="190">
        <v>28776.620370370369</v>
      </c>
      <c r="W363" s="196"/>
      <c r="X363" s="88">
        <v>0</v>
      </c>
      <c r="Y363" s="88">
        <f t="shared" ref="Y363" si="95">X363*1000/T363</f>
        <v>0</v>
      </c>
    </row>
    <row r="364" spans="2:28">
      <c r="B364" s="85"/>
      <c r="C364" s="85"/>
      <c r="D364" s="85"/>
      <c r="E364" s="85"/>
      <c r="F364" s="86"/>
      <c r="G364" s="187"/>
      <c r="H364" s="187"/>
      <c r="I364" s="187"/>
      <c r="J364" s="87"/>
      <c r="K364" s="187"/>
      <c r="L364" s="87"/>
      <c r="M364" s="88"/>
      <c r="N364" s="88"/>
      <c r="O364" s="88"/>
      <c r="P364" s="89"/>
      <c r="Q364" s="90"/>
      <c r="R364" s="89"/>
      <c r="S364" s="89"/>
      <c r="T364" s="91"/>
      <c r="U364" s="1"/>
      <c r="V364" s="125"/>
      <c r="X364" s="88"/>
      <c r="Y364" s="88"/>
    </row>
    <row r="365" spans="2:28" ht="23.25" customHeight="1">
      <c r="B365" s="203"/>
      <c r="C365" s="212" t="s">
        <v>391</v>
      </c>
      <c r="D365" s="166">
        <f>SUM(D7:D363)</f>
        <v>209184111.38100013</v>
      </c>
      <c r="E365" s="213">
        <f>D365/T365*1000</f>
        <v>37689.452328320265</v>
      </c>
      <c r="F365" s="214">
        <f>E365/E$365</f>
        <v>1</v>
      </c>
      <c r="G365" s="215">
        <f>($E$365-E365)*0.6</f>
        <v>0</v>
      </c>
      <c r="H365" s="166">
        <f>SUM(H7:H363)</f>
        <v>6.8631379690486938E-8</v>
      </c>
      <c r="I365" s="216">
        <f>IF(E365&lt;E$365*0.9,(E$365*0.9-E365)*0.35,0)</f>
        <v>0</v>
      </c>
      <c r="J365" s="166">
        <f>SUM(J7:J363)</f>
        <v>2137311.4610996735</v>
      </c>
      <c r="K365" s="94"/>
      <c r="L365" s="166">
        <f>SUM(L7:L363)</f>
        <v>1.6324506191267574E-9</v>
      </c>
      <c r="M365" s="166">
        <f>SUM(M7:M363)</f>
        <v>7.8669927461305633E-8</v>
      </c>
      <c r="N365" s="166">
        <f>SUM(N7:N363)</f>
        <v>209184111.38100007</v>
      </c>
      <c r="O365" s="217">
        <f t="shared" ref="O365" si="96">N365/T365*1000</f>
        <v>37689.452328320258</v>
      </c>
      <c r="P365" s="218">
        <f>O365/O$365</f>
        <v>1</v>
      </c>
      <c r="Q365" s="166">
        <f>SUM(Q7:Q363)</f>
        <v>1.1332940630381927E-7</v>
      </c>
      <c r="R365" s="218">
        <f>(D365-U365)/U365</f>
        <v>1.5671567291670466E-2</v>
      </c>
      <c r="S365" s="218">
        <f>(E365-V365)/V365</f>
        <v>4.4686621586461188E-3</v>
      </c>
      <c r="T365" s="166">
        <f>SUM(T7:T363)</f>
        <v>5550203</v>
      </c>
      <c r="U365" s="166">
        <f>SUM(U7:U363)</f>
        <v>205956451</v>
      </c>
      <c r="V365" s="241">
        <v>37521.780169153331</v>
      </c>
      <c r="W365" s="204"/>
      <c r="X365" s="95">
        <f>SUM(X7:X362)</f>
        <v>18119</v>
      </c>
      <c r="Y365" s="96">
        <f>X365*1000/T365</f>
        <v>3.2645652780628023</v>
      </c>
      <c r="Z365" s="1"/>
      <c r="AA365" s="45"/>
      <c r="AB365" s="1"/>
    </row>
    <row r="367" spans="2:28" ht="19.5" customHeight="1">
      <c r="B367" s="189" t="s">
        <v>392</v>
      </c>
      <c r="C367" s="101" t="s">
        <v>393</v>
      </c>
      <c r="D367" s="97"/>
      <c r="E367" s="97"/>
      <c r="F367" s="97"/>
      <c r="G367" s="97"/>
      <c r="H367" s="97"/>
      <c r="I367" s="97"/>
      <c r="J367" s="98">
        <f>-J365*1000/$T$365</f>
        <v>-385.08707899506982</v>
      </c>
      <c r="S367" s="99"/>
    </row>
    <row r="368" spans="2:28" ht="20.25" customHeight="1">
      <c r="B368" s="100"/>
      <c r="C368" s="101" t="s">
        <v>394</v>
      </c>
      <c r="D368" s="101"/>
      <c r="E368" s="101"/>
      <c r="F368" s="101"/>
      <c r="G368" s="101"/>
      <c r="H368" s="101"/>
      <c r="I368" s="101"/>
      <c r="J368" s="102">
        <f>J365/D365</f>
        <v>1.0217369985652754E-2</v>
      </c>
    </row>
    <row r="369" spans="2:10" ht="21.75" customHeight="1">
      <c r="B369" s="100" t="s">
        <v>395</v>
      </c>
      <c r="C369" s="101" t="s">
        <v>396</v>
      </c>
      <c r="D369" s="165"/>
      <c r="E369" s="103"/>
      <c r="F369" s="103"/>
      <c r="G369" s="103"/>
      <c r="H369" s="103"/>
      <c r="I369" s="103"/>
      <c r="J369" s="103"/>
    </row>
    <row r="371" spans="2:10">
      <c r="C371" s="229" t="s">
        <v>397</v>
      </c>
    </row>
  </sheetData>
  <sheetProtection sheet="1" objects="1" scenarios="1"/>
  <mergeCells count="10">
    <mergeCell ref="R1:S1"/>
    <mergeCell ref="D2:F2"/>
    <mergeCell ref="G2:H2"/>
    <mergeCell ref="N2:P2"/>
    <mergeCell ref="G3:H3"/>
    <mergeCell ref="D1:F1"/>
    <mergeCell ref="G1:H1"/>
    <mergeCell ref="I1:L1"/>
    <mergeCell ref="N1:P1"/>
    <mergeCell ref="R2:S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0012-6A72-417C-A5EE-B33A081868F9}">
  <dimension ref="A1:T25"/>
  <sheetViews>
    <sheetView workbookViewId="0">
      <selection activeCell="K7" sqref="K7"/>
    </sheetView>
  </sheetViews>
  <sheetFormatPr baseColWidth="10" defaultColWidth="11.42578125" defaultRowHeight="15"/>
  <cols>
    <col min="2" max="2" width="18.85546875" customWidth="1"/>
    <col min="11" max="11" width="12.5703125" customWidth="1"/>
  </cols>
  <sheetData>
    <row r="1" spans="1:20" ht="33" customHeight="1">
      <c r="A1" s="48"/>
      <c r="B1" s="2"/>
      <c r="C1" s="262" t="s">
        <v>398</v>
      </c>
      <c r="D1" s="262"/>
      <c r="E1" s="262"/>
      <c r="F1" s="263" t="s">
        <v>399</v>
      </c>
      <c r="G1" s="263"/>
      <c r="H1" s="263" t="s">
        <v>400</v>
      </c>
      <c r="I1" s="263"/>
      <c r="J1" s="263"/>
      <c r="K1" s="4" t="s">
        <v>401</v>
      </c>
      <c r="L1" s="49" t="s">
        <v>9</v>
      </c>
      <c r="M1" s="44"/>
      <c r="N1" s="264" t="s">
        <v>402</v>
      </c>
      <c r="O1" s="265"/>
      <c r="Q1" s="120"/>
    </row>
    <row r="2" spans="1:20">
      <c r="A2" s="108"/>
      <c r="B2" s="109"/>
      <c r="C2" s="266" t="s">
        <v>448</v>
      </c>
      <c r="D2" s="266"/>
      <c r="E2" s="266"/>
      <c r="F2" s="267" t="str">
        <f>C2</f>
        <v>Jan-nov</v>
      </c>
      <c r="G2" s="267"/>
      <c r="H2" s="267" t="str">
        <f>C2</f>
        <v>Jan-nov</v>
      </c>
      <c r="I2" s="268"/>
      <c r="J2" s="268"/>
      <c r="K2" s="105" t="s">
        <v>403</v>
      </c>
      <c r="L2" s="106" t="s">
        <v>16</v>
      </c>
      <c r="M2" s="107"/>
      <c r="N2" s="269" t="str">
        <f>C2</f>
        <v>Jan-nov</v>
      </c>
      <c r="O2" s="270"/>
      <c r="P2" s="26"/>
      <c r="Q2" s="252" t="str">
        <f>C2</f>
        <v>Jan-nov</v>
      </c>
      <c r="R2" s="253"/>
      <c r="S2" s="254"/>
      <c r="T2" s="254"/>
    </row>
    <row r="3" spans="1:20">
      <c r="C3" s="255"/>
      <c r="D3" s="256"/>
      <c r="E3" s="46" t="s">
        <v>19</v>
      </c>
      <c r="F3" s="3"/>
      <c r="G3" s="3"/>
      <c r="H3" s="257"/>
      <c r="I3" s="257"/>
      <c r="J3" s="47" t="s">
        <v>25</v>
      </c>
      <c r="K3" s="104" t="str">
        <f>RIGHT(C2,3)</f>
        <v>nov</v>
      </c>
      <c r="L3" s="193" t="s">
        <v>404</v>
      </c>
      <c r="M3" s="44"/>
      <c r="N3" s="117" t="s">
        <v>405</v>
      </c>
      <c r="O3" s="50" t="s">
        <v>405</v>
      </c>
      <c r="Q3" s="258" t="s">
        <v>10</v>
      </c>
      <c r="R3" s="259"/>
      <c r="S3" s="260"/>
      <c r="T3" s="261"/>
    </row>
    <row r="4" spans="1:20">
      <c r="A4" s="48" t="s">
        <v>406</v>
      </c>
      <c r="B4" s="2" t="s">
        <v>407</v>
      </c>
      <c r="C4" s="110" t="s">
        <v>29</v>
      </c>
      <c r="D4" s="110" t="s">
        <v>30</v>
      </c>
      <c r="E4" s="110" t="s">
        <v>31</v>
      </c>
      <c r="F4" s="110" t="s">
        <v>30</v>
      </c>
      <c r="G4" s="110" t="s">
        <v>29</v>
      </c>
      <c r="H4" s="110" t="s">
        <v>29</v>
      </c>
      <c r="I4" s="110" t="s">
        <v>30</v>
      </c>
      <c r="J4" s="110" t="s">
        <v>33</v>
      </c>
      <c r="K4" s="111" t="s">
        <v>408</v>
      </c>
      <c r="L4" s="112"/>
      <c r="M4" s="113"/>
      <c r="N4" s="118" t="s">
        <v>34</v>
      </c>
      <c r="O4" s="114" t="s">
        <v>409</v>
      </c>
      <c r="P4" s="115"/>
      <c r="Q4" s="122" t="s">
        <v>34</v>
      </c>
      <c r="R4" s="116" t="s">
        <v>410</v>
      </c>
      <c r="S4" s="21"/>
      <c r="T4" s="21"/>
    </row>
    <row r="5" spans="1:20">
      <c r="A5" s="5"/>
      <c r="B5" s="5"/>
      <c r="C5" s="6">
        <v>1</v>
      </c>
      <c r="D5" s="6">
        <v>2</v>
      </c>
      <c r="E5" s="6">
        <v>3</v>
      </c>
      <c r="F5" s="6"/>
      <c r="G5" s="6"/>
      <c r="H5" s="6"/>
      <c r="I5" s="6"/>
      <c r="J5" s="6"/>
      <c r="K5" s="6"/>
      <c r="L5" s="51"/>
      <c r="M5" s="29"/>
      <c r="N5" s="119"/>
      <c r="O5" s="6"/>
      <c r="Q5" s="123"/>
      <c r="R5" s="8"/>
      <c r="S5" s="22"/>
      <c r="T5" s="22"/>
    </row>
    <row r="6" spans="1:20">
      <c r="A6" s="9"/>
      <c r="B6" s="10"/>
      <c r="C6" s="230"/>
      <c r="D6" s="11"/>
      <c r="E6" s="11"/>
      <c r="F6" s="11"/>
      <c r="G6" s="11"/>
      <c r="H6" s="11"/>
      <c r="I6" s="11"/>
      <c r="J6" s="11"/>
      <c r="K6" s="231"/>
      <c r="L6" s="12"/>
      <c r="N6" s="120"/>
      <c r="Q6" s="124"/>
      <c r="R6" s="23"/>
      <c r="S6" s="23"/>
      <c r="T6" s="23"/>
    </row>
    <row r="7" spans="1:20">
      <c r="A7" s="19">
        <v>3</v>
      </c>
      <c r="B7" t="s">
        <v>35</v>
      </c>
      <c r="C7" s="194">
        <v>6428314.2019999996</v>
      </c>
      <c r="D7" s="52">
        <f t="shared" ref="D7:D21" si="0">C7*1000/L7</f>
        <v>8956.7014560198404</v>
      </c>
      <c r="E7" s="37">
        <f>D7/D$23</f>
        <v>1.2153327328904182</v>
      </c>
      <c r="F7" s="53">
        <f t="shared" ref="F7:F10" si="1">($D$23-D7)*0.875</f>
        <v>-1388.580329700098</v>
      </c>
      <c r="G7" s="52">
        <f t="shared" ref="G7:G10" si="2">(F7*L7)/1000</f>
        <v>-996597.98842905741</v>
      </c>
      <c r="H7" s="52">
        <f>G7+C7</f>
        <v>5431716.2135709422</v>
      </c>
      <c r="I7" s="54">
        <f t="shared" ref="I7:I10" si="3">H7*1000/L7</f>
        <v>7568.121126319742</v>
      </c>
      <c r="J7" s="37">
        <f>I7/I$23</f>
        <v>1.0269165916113023</v>
      </c>
      <c r="K7" s="232">
        <v>134257.06156197214</v>
      </c>
      <c r="L7" s="63">
        <v>717710</v>
      </c>
      <c r="N7" s="121">
        <f>(C7-Q7)/Q7</f>
        <v>-7.6949049015371959E-2</v>
      </c>
      <c r="O7" s="27">
        <f>(D7-R7)/R7</f>
        <v>-8.8103444102370379E-2</v>
      </c>
      <c r="Q7" s="1">
        <v>6964203</v>
      </c>
      <c r="R7" s="24">
        <v>9822.0586513820854</v>
      </c>
      <c r="S7" s="24"/>
      <c r="T7" s="1"/>
    </row>
    <row r="8" spans="1:20">
      <c r="A8" s="19">
        <v>11</v>
      </c>
      <c r="B8" t="s">
        <v>411</v>
      </c>
      <c r="C8" s="194">
        <v>4025100.8969999999</v>
      </c>
      <c r="D8" s="52">
        <f t="shared" si="0"/>
        <v>8059.5992867683717</v>
      </c>
      <c r="E8" s="37">
        <f t="shared" ref="E8:E21" si="4">D8/D$23</f>
        <v>1.0936051486461618</v>
      </c>
      <c r="F8" s="53">
        <f t="shared" si="1"/>
        <v>-603.615931605063</v>
      </c>
      <c r="G8" s="52">
        <f t="shared" si="2"/>
        <v>-301456.05771440576</v>
      </c>
      <c r="H8" s="52">
        <f t="shared" ref="H8:H10" si="5">G8+C8</f>
        <v>3723644.8392855939</v>
      </c>
      <c r="I8" s="54">
        <f t="shared" si="3"/>
        <v>7455.9833551633083</v>
      </c>
      <c r="J8" s="37">
        <f t="shared" ref="J8:J21" si="6">I8/I$23</f>
        <v>1.0117006435807701</v>
      </c>
      <c r="K8" s="232">
        <v>-95582.646928133647</v>
      </c>
      <c r="L8" s="63">
        <v>499417</v>
      </c>
      <c r="N8" s="121">
        <f>(C8-Q8)/Q8</f>
        <v>2.3188530661840189E-2</v>
      </c>
      <c r="O8" s="27">
        <f t="shared" ref="O8:O10" si="7">(D8-R8)/R8</f>
        <v>8.7099018883157811E-3</v>
      </c>
      <c r="Q8" s="1">
        <v>3933880</v>
      </c>
      <c r="R8" s="24">
        <v>7990.0071087640908</v>
      </c>
      <c r="S8" s="24"/>
      <c r="T8" s="1"/>
    </row>
    <row r="9" spans="1:20">
      <c r="A9" s="20">
        <v>15</v>
      </c>
      <c r="B9" t="s">
        <v>412</v>
      </c>
      <c r="C9" s="194">
        <v>1866223.5</v>
      </c>
      <c r="D9" s="52">
        <f t="shared" si="0"/>
        <v>6896.0014632848524</v>
      </c>
      <c r="E9" s="37">
        <f t="shared" si="4"/>
        <v>0.93571683119542148</v>
      </c>
      <c r="F9" s="53">
        <f t="shared" si="1"/>
        <v>414.53216394301637</v>
      </c>
      <c r="G9" s="52">
        <f t="shared" si="2"/>
        <v>112182.35233491486</v>
      </c>
      <c r="H9" s="52">
        <f t="shared" si="5"/>
        <v>1978405.852334915</v>
      </c>
      <c r="I9" s="54">
        <f t="shared" si="3"/>
        <v>7310.5336272278691</v>
      </c>
      <c r="J9" s="37">
        <f t="shared" si="6"/>
        <v>0.99196460389942775</v>
      </c>
      <c r="K9" s="232">
        <v>-9359.4293686241435</v>
      </c>
      <c r="L9" s="63">
        <v>270624</v>
      </c>
      <c r="N9" s="121">
        <f t="shared" ref="N9:N10" si="8">(C9-Q9)/Q9</f>
        <v>3.703511271543964E-2</v>
      </c>
      <c r="O9" s="27">
        <f t="shared" si="7"/>
        <v>2.8378591787420721E-2</v>
      </c>
      <c r="Q9" s="1">
        <v>1799576</v>
      </c>
      <c r="R9" s="24">
        <v>6705.7030536768953</v>
      </c>
      <c r="S9" s="24"/>
      <c r="T9" s="1"/>
    </row>
    <row r="10" spans="1:20">
      <c r="A10" s="20">
        <v>18</v>
      </c>
      <c r="B10" t="s">
        <v>413</v>
      </c>
      <c r="C10" s="194">
        <v>1631920.3489999999</v>
      </c>
      <c r="D10" s="52">
        <f t="shared" si="0"/>
        <v>6713.4837728987459</v>
      </c>
      <c r="E10" s="37">
        <f t="shared" si="4"/>
        <v>0.9109510483291513</v>
      </c>
      <c r="F10" s="53">
        <f t="shared" si="1"/>
        <v>574.2351430308596</v>
      </c>
      <c r="G10" s="52">
        <f t="shared" si="2"/>
        <v>139585.65280308438</v>
      </c>
      <c r="H10" s="52">
        <f t="shared" si="5"/>
        <v>1771506.0018030843</v>
      </c>
      <c r="I10" s="54">
        <f t="shared" si="3"/>
        <v>7287.7189159296049</v>
      </c>
      <c r="J10" s="37">
        <f t="shared" si="6"/>
        <v>0.98886888104114379</v>
      </c>
      <c r="K10" s="232">
        <v>8543.9605315948429</v>
      </c>
      <c r="L10" s="63">
        <v>243081</v>
      </c>
      <c r="N10" s="121">
        <f t="shared" si="8"/>
        <v>2.4855432438508768E-2</v>
      </c>
      <c r="O10" s="27">
        <f t="shared" si="7"/>
        <v>1.6435867361107945E-2</v>
      </c>
      <c r="Q10" s="1">
        <v>1592342</v>
      </c>
      <c r="R10" s="24">
        <v>6604.9260838545897</v>
      </c>
      <c r="S10" s="24"/>
      <c r="T10" s="1"/>
    </row>
    <row r="11" spans="1:20">
      <c r="A11" s="20">
        <v>31</v>
      </c>
      <c r="B11" t="s">
        <v>414</v>
      </c>
      <c r="C11" s="194">
        <v>1971724.2050000001</v>
      </c>
      <c r="D11" s="52">
        <f t="shared" si="0"/>
        <v>6316.5515678259308</v>
      </c>
      <c r="E11" s="37">
        <f t="shared" si="4"/>
        <v>0.8570914099419481</v>
      </c>
      <c r="F11" s="53">
        <f t="shared" ref="F11:F21" si="9">($D$23-D11)*0.875</f>
        <v>921.55082246957284</v>
      </c>
      <c r="G11" s="52">
        <f t="shared" ref="G11:G21" si="10">(F11*L11)/1000</f>
        <v>287663.93233552214</v>
      </c>
      <c r="H11" s="52">
        <f t="shared" ref="H11:H21" si="11">G11+C11</f>
        <v>2259388.1373355221</v>
      </c>
      <c r="I11" s="54">
        <f t="shared" ref="I11:I21" si="12">H11*1000/L11</f>
        <v>7238.1023902955039</v>
      </c>
      <c r="J11" s="37">
        <f t="shared" si="6"/>
        <v>0.98213642624274355</v>
      </c>
      <c r="K11" s="232">
        <v>31181.151766621886</v>
      </c>
      <c r="L11" s="63">
        <v>312152</v>
      </c>
      <c r="N11" s="121">
        <f t="shared" ref="N11:N21" si="13">(C11-Q11)/Q11</f>
        <v>1.9342930731336139E-2</v>
      </c>
      <c r="O11" s="27">
        <f t="shared" ref="O11:O21" si="14">(D11-R11)/R11</f>
        <v>9.5757189056312007E-3</v>
      </c>
      <c r="Q11" s="1">
        <v>1934309</v>
      </c>
      <c r="R11" s="24">
        <v>6256.6397443403275</v>
      </c>
      <c r="S11" s="24"/>
      <c r="T11" s="1"/>
    </row>
    <row r="12" spans="1:20">
      <c r="A12" s="20">
        <v>32</v>
      </c>
      <c r="B12" t="s">
        <v>415</v>
      </c>
      <c r="C12" s="194">
        <v>5967649.1780000003</v>
      </c>
      <c r="D12" s="52">
        <f t="shared" si="0"/>
        <v>8188.2884373417783</v>
      </c>
      <c r="E12" s="37">
        <f t="shared" si="4"/>
        <v>1.111066949491897</v>
      </c>
      <c r="F12" s="53">
        <f t="shared" si="9"/>
        <v>-716.21893835679373</v>
      </c>
      <c r="G12" s="52">
        <f t="shared" si="10"/>
        <v>-521982.51093124633</v>
      </c>
      <c r="H12" s="52">
        <f t="shared" si="11"/>
        <v>5445666.6670687543</v>
      </c>
      <c r="I12" s="54">
        <f t="shared" si="12"/>
        <v>7472.0694989849853</v>
      </c>
      <c r="J12" s="37">
        <f t="shared" si="6"/>
        <v>1.0138833686864872</v>
      </c>
      <c r="K12" s="232">
        <v>-63919.979952183901</v>
      </c>
      <c r="L12" s="63">
        <v>728803</v>
      </c>
      <c r="N12" s="121">
        <f t="shared" si="13"/>
        <v>-3.3738017195150136E-3</v>
      </c>
      <c r="O12" s="27">
        <f t="shared" si="14"/>
        <v>-2.0854345422847045E-2</v>
      </c>
      <c r="Q12" s="1">
        <v>5987851</v>
      </c>
      <c r="R12" s="24">
        <v>8362.6867964581998</v>
      </c>
      <c r="S12" s="24"/>
      <c r="T12" s="1"/>
    </row>
    <row r="13" spans="1:20">
      <c r="A13" s="20">
        <v>33</v>
      </c>
      <c r="B13" t="s">
        <v>416</v>
      </c>
      <c r="C13" s="194">
        <v>1884251.845</v>
      </c>
      <c r="D13" s="52">
        <f t="shared" si="0"/>
        <v>6983.3919961159145</v>
      </c>
      <c r="E13" s="37">
        <f t="shared" si="4"/>
        <v>0.94757483222580541</v>
      </c>
      <c r="F13" s="53">
        <f t="shared" si="9"/>
        <v>338.06544771583708</v>
      </c>
      <c r="G13" s="52">
        <f t="shared" si="10"/>
        <v>91216.481037239442</v>
      </c>
      <c r="H13" s="52">
        <f t="shared" si="11"/>
        <v>1975468.3260372395</v>
      </c>
      <c r="I13" s="54">
        <f t="shared" si="12"/>
        <v>7321.4574438317522</v>
      </c>
      <c r="J13" s="37">
        <f t="shared" si="6"/>
        <v>0.99344685402822575</v>
      </c>
      <c r="K13" s="232">
        <v>17796.838571012981</v>
      </c>
      <c r="L13" s="63">
        <v>269819</v>
      </c>
      <c r="N13" s="121">
        <f t="shared" si="13"/>
        <v>-9.4714023095577062E-3</v>
      </c>
      <c r="O13" s="27">
        <f t="shared" si="14"/>
        <v>-1.9599926991021661E-2</v>
      </c>
      <c r="Q13" s="1">
        <v>1902269</v>
      </c>
      <c r="R13" s="24">
        <v>7123.0023215756755</v>
      </c>
      <c r="S13" s="24"/>
      <c r="T13" s="1"/>
    </row>
    <row r="14" spans="1:20">
      <c r="A14" s="20">
        <v>34</v>
      </c>
      <c r="B14" t="s">
        <v>417</v>
      </c>
      <c r="C14" s="194">
        <v>2384650.9539999999</v>
      </c>
      <c r="D14" s="52">
        <f t="shared" si="0"/>
        <v>6337.0332337684422</v>
      </c>
      <c r="E14" s="37">
        <f t="shared" si="4"/>
        <v>0.85987056241970894</v>
      </c>
      <c r="F14" s="53">
        <f t="shared" si="9"/>
        <v>903.62936476987534</v>
      </c>
      <c r="G14" s="52">
        <f t="shared" si="10"/>
        <v>340039.34448036319</v>
      </c>
      <c r="H14" s="52">
        <f t="shared" si="11"/>
        <v>2724690.2984803631</v>
      </c>
      <c r="I14" s="54">
        <f t="shared" si="12"/>
        <v>7240.6625985383171</v>
      </c>
      <c r="J14" s="37">
        <f t="shared" si="6"/>
        <v>0.98248382030246351</v>
      </c>
      <c r="K14" s="232">
        <v>260.03876463021152</v>
      </c>
      <c r="L14" s="63">
        <v>376304</v>
      </c>
      <c r="N14" s="121">
        <f t="shared" si="13"/>
        <v>5.1137247486268161E-2</v>
      </c>
      <c r="O14" s="27">
        <f t="shared" si="14"/>
        <v>4.3662324885729006E-2</v>
      </c>
      <c r="Q14" s="1">
        <v>2268639</v>
      </c>
      <c r="R14" s="24">
        <v>6071.9191281167368</v>
      </c>
      <c r="S14" s="24"/>
      <c r="T14" s="1"/>
    </row>
    <row r="15" spans="1:20">
      <c r="A15" s="20">
        <v>39</v>
      </c>
      <c r="B15" t="s">
        <v>418</v>
      </c>
      <c r="C15" s="194">
        <v>1725978.4280000001</v>
      </c>
      <c r="D15" s="52">
        <f t="shared" si="0"/>
        <v>6730.7451020153494</v>
      </c>
      <c r="E15" s="37">
        <f t="shared" si="4"/>
        <v>0.91329323405361829</v>
      </c>
      <c r="F15" s="53">
        <f t="shared" si="9"/>
        <v>559.13148005383152</v>
      </c>
      <c r="G15" s="52">
        <f t="shared" si="10"/>
        <v>143379.20369316413</v>
      </c>
      <c r="H15" s="52">
        <f t="shared" si="11"/>
        <v>1869357.6316931641</v>
      </c>
      <c r="I15" s="54">
        <f t="shared" si="12"/>
        <v>7289.8765820691806</v>
      </c>
      <c r="J15" s="37">
        <f t="shared" si="6"/>
        <v>0.98916165425670222</v>
      </c>
      <c r="K15" s="232">
        <v>20907.079648245999</v>
      </c>
      <c r="L15" s="63">
        <v>256432</v>
      </c>
      <c r="N15" s="121">
        <f t="shared" si="13"/>
        <v>-1.5634593975562754E-2</v>
      </c>
      <c r="O15" s="27">
        <f t="shared" si="14"/>
        <v>-2.6678532614782143E-2</v>
      </c>
      <c r="Q15" s="1">
        <v>1753392</v>
      </c>
      <c r="R15" s="24">
        <v>6915.2333813176629</v>
      </c>
      <c r="S15" s="24"/>
      <c r="T15" s="1"/>
    </row>
    <row r="16" spans="1:20">
      <c r="A16" s="20">
        <v>40</v>
      </c>
      <c r="B16" t="s">
        <v>419</v>
      </c>
      <c r="C16" s="194">
        <v>1170456.7860000001</v>
      </c>
      <c r="D16" s="52">
        <f t="shared" si="0"/>
        <v>6609.2775321441277</v>
      </c>
      <c r="E16" s="37">
        <f t="shared" si="4"/>
        <v>0.89681132781011708</v>
      </c>
      <c r="F16" s="53">
        <f t="shared" si="9"/>
        <v>665.41560369115052</v>
      </c>
      <c r="G16" s="52">
        <f t="shared" si="10"/>
        <v>117840.44550447691</v>
      </c>
      <c r="H16" s="52">
        <f t="shared" si="11"/>
        <v>1288297.2315044771</v>
      </c>
      <c r="I16" s="54">
        <f t="shared" si="12"/>
        <v>7274.6931358352786</v>
      </c>
      <c r="J16" s="37">
        <f t="shared" si="6"/>
        <v>0.98710141597626466</v>
      </c>
      <c r="K16" s="232">
        <v>2816.8809216906229</v>
      </c>
      <c r="L16" s="63">
        <v>177093</v>
      </c>
      <c r="N16" s="121">
        <f t="shared" si="13"/>
        <v>2.4238540443383534E-2</v>
      </c>
      <c r="O16" s="27">
        <f t="shared" si="14"/>
        <v>1.5291280969175506E-2</v>
      </c>
      <c r="Q16" s="1">
        <v>1142758</v>
      </c>
      <c r="R16" s="24">
        <v>6509.7353400248367</v>
      </c>
      <c r="S16" s="24"/>
      <c r="T16" s="1"/>
    </row>
    <row r="17" spans="1:20">
      <c r="A17" s="20">
        <v>42</v>
      </c>
      <c r="B17" t="s">
        <v>420</v>
      </c>
      <c r="C17" s="194">
        <v>2030870.75</v>
      </c>
      <c r="D17" s="52">
        <f t="shared" si="0"/>
        <v>6349.4473972174455</v>
      </c>
      <c r="E17" s="37">
        <f t="shared" si="4"/>
        <v>0.86155503736454309</v>
      </c>
      <c r="F17" s="53">
        <f t="shared" si="9"/>
        <v>892.7669717519974</v>
      </c>
      <c r="G17" s="52">
        <f t="shared" si="10"/>
        <v>285551.51591487636</v>
      </c>
      <c r="H17" s="52">
        <f t="shared" si="11"/>
        <v>2316422.2659148765</v>
      </c>
      <c r="I17" s="54">
        <f t="shared" si="12"/>
        <v>7242.2143689694431</v>
      </c>
      <c r="J17" s="37">
        <f t="shared" si="6"/>
        <v>0.98269437967056794</v>
      </c>
      <c r="K17" s="232">
        <v>28501.186557675363</v>
      </c>
      <c r="L17" s="63">
        <v>319850</v>
      </c>
      <c r="N17" s="121">
        <f t="shared" si="13"/>
        <v>3.0484571684886077E-2</v>
      </c>
      <c r="O17" s="27">
        <f t="shared" si="14"/>
        <v>1.8245050384805093E-2</v>
      </c>
      <c r="Q17" s="1">
        <v>1970792</v>
      </c>
      <c r="R17" s="24">
        <v>6235.677153370817</v>
      </c>
      <c r="S17" s="24"/>
      <c r="T17" s="1"/>
    </row>
    <row r="18" spans="1:20">
      <c r="A18" s="20">
        <v>46</v>
      </c>
      <c r="B18" t="s">
        <v>421</v>
      </c>
      <c r="C18" s="194">
        <v>4841812.0449999999</v>
      </c>
      <c r="D18" s="52">
        <f t="shared" si="0"/>
        <v>7434.0848749959696</v>
      </c>
      <c r="E18" s="37">
        <f t="shared" si="4"/>
        <v>1.0087292439110813</v>
      </c>
      <c r="F18" s="53">
        <f t="shared" si="9"/>
        <v>-56.290821304211136</v>
      </c>
      <c r="G18" s="52">
        <f t="shared" si="10"/>
        <v>-36662.155624611405</v>
      </c>
      <c r="H18" s="52">
        <f t="shared" si="11"/>
        <v>4805149.8893753886</v>
      </c>
      <c r="I18" s="54">
        <f t="shared" si="12"/>
        <v>7377.7940536917595</v>
      </c>
      <c r="J18" s="37">
        <f t="shared" si="6"/>
        <v>1.0010911554888853</v>
      </c>
      <c r="K18" s="232">
        <v>-47733.72008229082</v>
      </c>
      <c r="L18" s="63">
        <v>651299</v>
      </c>
      <c r="N18" s="121">
        <f t="shared" si="13"/>
        <v>2.860076716796435E-2</v>
      </c>
      <c r="O18" s="27">
        <f t="shared" si="14"/>
        <v>2.0555779676883285E-2</v>
      </c>
      <c r="Q18" s="1">
        <v>4707183</v>
      </c>
      <c r="R18" s="24">
        <v>7284.3493937682315</v>
      </c>
      <c r="S18" s="24"/>
      <c r="T18" s="1"/>
    </row>
    <row r="19" spans="1:20">
      <c r="A19" s="20">
        <v>50</v>
      </c>
      <c r="B19" t="s">
        <v>422</v>
      </c>
      <c r="C19" s="194">
        <v>3302827.034</v>
      </c>
      <c r="D19" s="52">
        <f t="shared" si="0"/>
        <v>6838.7742030329882</v>
      </c>
      <c r="E19" s="37">
        <f t="shared" si="4"/>
        <v>0.92795167759068853</v>
      </c>
      <c r="F19" s="53">
        <f t="shared" si="9"/>
        <v>464.60601666339755</v>
      </c>
      <c r="G19" s="52">
        <f t="shared" si="10"/>
        <v>224384.26338368782</v>
      </c>
      <c r="H19" s="52">
        <f t="shared" si="11"/>
        <v>3527211.2973836879</v>
      </c>
      <c r="I19" s="54">
        <f t="shared" si="12"/>
        <v>7303.3802196963861</v>
      </c>
      <c r="J19" s="37">
        <f t="shared" si="6"/>
        <v>0.99099395969883608</v>
      </c>
      <c r="K19" s="232">
        <v>-6391.3674619941448</v>
      </c>
      <c r="L19" s="63">
        <v>482956</v>
      </c>
      <c r="N19" s="121">
        <f t="shared" si="13"/>
        <v>2.2299248819868119E-2</v>
      </c>
      <c r="O19" s="27">
        <f t="shared" si="14"/>
        <v>1.2803488481025801E-2</v>
      </c>
      <c r="Q19" s="1">
        <v>3230783</v>
      </c>
      <c r="R19" s="24">
        <v>6752.3209396618386</v>
      </c>
      <c r="S19" s="24"/>
      <c r="T19" s="1"/>
    </row>
    <row r="20" spans="1:20">
      <c r="A20" s="20">
        <v>55</v>
      </c>
      <c r="B20" t="s">
        <v>423</v>
      </c>
      <c r="C20" s="194">
        <v>1177868.3899999999</v>
      </c>
      <c r="D20" s="52">
        <f t="shared" si="0"/>
        <v>6944.5692470962795</v>
      </c>
      <c r="E20" s="37">
        <f t="shared" si="4"/>
        <v>0.94230698246034961</v>
      </c>
      <c r="F20" s="53">
        <f t="shared" si="9"/>
        <v>372.03535310801772</v>
      </c>
      <c r="G20" s="52">
        <f t="shared" si="10"/>
        <v>63100.916240650884</v>
      </c>
      <c r="H20" s="52">
        <f t="shared" si="11"/>
        <v>1240969.3062406508</v>
      </c>
      <c r="I20" s="54">
        <f t="shared" si="12"/>
        <v>7316.6046002042976</v>
      </c>
      <c r="J20" s="37">
        <f t="shared" si="6"/>
        <v>0.99278837280754373</v>
      </c>
      <c r="K20" s="232">
        <v>-18968.348548116934</v>
      </c>
      <c r="L20" s="63">
        <v>169610</v>
      </c>
      <c r="N20" s="121">
        <f t="shared" si="13"/>
        <v>3.7622319653335429E-2</v>
      </c>
      <c r="O20" s="27">
        <f t="shared" si="14"/>
        <v>2.9852846473925436E-2</v>
      </c>
      <c r="Q20" s="1">
        <v>1135161</v>
      </c>
      <c r="R20" s="24">
        <v>6743.2636331234407</v>
      </c>
      <c r="S20" s="24"/>
      <c r="T20" s="1"/>
    </row>
    <row r="21" spans="1:20">
      <c r="A21" s="20">
        <v>56</v>
      </c>
      <c r="B21" t="s">
        <v>424</v>
      </c>
      <c r="C21" s="194">
        <v>493973.91499999998</v>
      </c>
      <c r="D21" s="52">
        <f t="shared" si="0"/>
        <v>6581.6678214062067</v>
      </c>
      <c r="E21" s="37">
        <f t="shared" si="4"/>
        <v>0.89306497259551088</v>
      </c>
      <c r="F21" s="53">
        <f t="shared" si="9"/>
        <v>689.57410058683138</v>
      </c>
      <c r="G21" s="52">
        <f t="shared" si="10"/>
        <v>51754.604971343455</v>
      </c>
      <c r="H21" s="52">
        <f t="shared" si="11"/>
        <v>545728.51997134346</v>
      </c>
      <c r="I21" s="54">
        <f t="shared" si="12"/>
        <v>7271.2419219930371</v>
      </c>
      <c r="J21" s="37">
        <f t="shared" si="6"/>
        <v>0.98663312157443872</v>
      </c>
      <c r="K21" s="232">
        <v>-2308.7059820968716</v>
      </c>
      <c r="L21" s="63">
        <v>75053</v>
      </c>
      <c r="N21" s="121">
        <f t="shared" si="13"/>
        <v>1.6976404489755539E-2</v>
      </c>
      <c r="O21" s="27">
        <f t="shared" si="14"/>
        <v>4.225750996559325E-3</v>
      </c>
      <c r="Q21" s="1">
        <v>485728</v>
      </c>
      <c r="R21" s="24">
        <v>6553.9723661485323</v>
      </c>
      <c r="S21" s="24"/>
      <c r="T21" s="1"/>
    </row>
    <row r="22" spans="1:20">
      <c r="A22" s="13"/>
      <c r="B22" s="9"/>
      <c r="C22" s="55"/>
      <c r="D22" s="52"/>
      <c r="E22" s="37"/>
      <c r="F22" s="56"/>
      <c r="G22" s="52"/>
      <c r="H22" s="52"/>
      <c r="I22" s="54"/>
      <c r="J22" s="37"/>
      <c r="K22" s="57"/>
      <c r="L22" s="14"/>
      <c r="N22" s="121"/>
      <c r="O22" s="27"/>
      <c r="Q22" s="15"/>
      <c r="R22" s="15"/>
      <c r="S22" s="15"/>
      <c r="T22" s="25"/>
    </row>
    <row r="23" spans="1:20">
      <c r="A23" s="16" t="s">
        <v>391</v>
      </c>
      <c r="B23" s="17"/>
      <c r="C23" s="58">
        <f>SUM(C7:C21)</f>
        <v>40903622.478</v>
      </c>
      <c r="D23" s="58">
        <f>C23*1000/L23</f>
        <v>7369.7525077911569</v>
      </c>
      <c r="E23" s="59">
        <f>D23/D$23</f>
        <v>1</v>
      </c>
      <c r="F23" s="60"/>
      <c r="G23" s="58">
        <f>SUM(G7:G21)</f>
        <v>2.9031070880591869E-9</v>
      </c>
      <c r="H23" s="58">
        <f>SUM(H7:H22)</f>
        <v>40903622.478</v>
      </c>
      <c r="I23" s="61">
        <f>H23*1000/L23</f>
        <v>7369.7525077911569</v>
      </c>
      <c r="J23" s="59">
        <f>I23/I$23</f>
        <v>1</v>
      </c>
      <c r="K23" s="62">
        <f>SUM(K7:K21)</f>
        <v>3.5797711461782455E-9</v>
      </c>
      <c r="L23" s="18">
        <f>SUM(L7:L21)</f>
        <v>5550203</v>
      </c>
      <c r="N23" s="227">
        <f>(C23-Q23)/Q23</f>
        <v>2.321958125472051E-3</v>
      </c>
      <c r="O23" s="127">
        <f>(D23-R23)/R23</f>
        <v>-8.7337001908963357E-3</v>
      </c>
      <c r="Q23" s="126">
        <f>SUM(Q7:Q21)</f>
        <v>40808866</v>
      </c>
      <c r="R23" s="236">
        <v>7434.6848159878036</v>
      </c>
      <c r="S23" s="15"/>
      <c r="T23" s="24"/>
    </row>
    <row r="25" spans="1:20">
      <c r="A25" s="64" t="s">
        <v>392</v>
      </c>
      <c r="B25" s="172" t="str">
        <f>komm!C369</f>
        <v>Utbetales/trekkes ved 1. termin rammetilskudd i januar 2025</v>
      </c>
      <c r="C25" s="65"/>
      <c r="D25" s="65"/>
      <c r="E25" s="65"/>
      <c r="O25" s="66"/>
      <c r="Q25" s="45"/>
    </row>
  </sheetData>
  <sheetProtection sheet="1" objects="1" scenarios="1"/>
  <mergeCells count="14">
    <mergeCell ref="C1:E1"/>
    <mergeCell ref="F1:G1"/>
    <mergeCell ref="H1:J1"/>
    <mergeCell ref="N1:O1"/>
    <mergeCell ref="C2:E2"/>
    <mergeCell ref="F2:G2"/>
    <mergeCell ref="H2:J2"/>
    <mergeCell ref="N2:O2"/>
    <mergeCell ref="Q2:R2"/>
    <mergeCell ref="S2:T2"/>
    <mergeCell ref="C3:D3"/>
    <mergeCell ref="H3:I3"/>
    <mergeCell ref="Q3:R3"/>
    <mergeCell ref="S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731D-BFF1-46DE-95F0-186DFB26424E}">
  <dimension ref="B1:T63"/>
  <sheetViews>
    <sheetView tabSelected="1" zoomScale="85" zoomScaleNormal="85" workbookViewId="0">
      <selection activeCell="E54" sqref="E54"/>
    </sheetView>
  </sheetViews>
  <sheetFormatPr baseColWidth="10" defaultColWidth="11.5703125" defaultRowHeight="15"/>
  <cols>
    <col min="1" max="1" width="11.5703125" style="29"/>
    <col min="2" max="2" width="23" style="29" customWidth="1"/>
    <col min="3" max="3" width="12.85546875" style="29" customWidth="1"/>
    <col min="4" max="5" width="13.85546875" style="29" customWidth="1"/>
    <col min="6" max="6" width="14.85546875" style="29" customWidth="1"/>
    <col min="7" max="7" width="11.5703125" style="29" bestFit="1" customWidth="1"/>
    <col min="8" max="8" width="12.140625" style="29" customWidth="1"/>
    <col min="9" max="9" width="15.28515625" style="29" customWidth="1"/>
    <col min="10" max="10" width="14.85546875" style="29" customWidth="1"/>
    <col min="11" max="13" width="14.5703125" style="29" customWidth="1"/>
    <col min="14" max="14" width="13.85546875" style="29" customWidth="1"/>
    <col min="15" max="15" width="11.5703125" style="29" bestFit="1" customWidth="1"/>
    <col min="16" max="16" width="12.42578125" style="29" bestFit="1" customWidth="1"/>
    <col min="17" max="17" width="12.5703125" style="29" bestFit="1" customWidth="1"/>
    <col min="18" max="18" width="13.85546875" style="29" bestFit="1" customWidth="1"/>
    <col min="19" max="19" width="12.28515625" style="29" customWidth="1"/>
    <col min="20" max="16384" width="11.5703125" style="29"/>
  </cols>
  <sheetData>
    <row r="1" spans="2:18">
      <c r="B1" s="133" t="s">
        <v>425</v>
      </c>
      <c r="C1" s="272"/>
      <c r="D1" s="272"/>
      <c r="E1" s="129"/>
      <c r="F1" s="129"/>
      <c r="G1" s="272"/>
      <c r="H1" s="272"/>
      <c r="I1" s="129"/>
      <c r="J1" s="129"/>
      <c r="K1" s="272"/>
      <c r="L1" s="272"/>
      <c r="M1" s="156"/>
    </row>
    <row r="2" spans="2:18">
      <c r="B2" s="134"/>
      <c r="C2" s="132" t="s">
        <v>426</v>
      </c>
      <c r="D2" s="132">
        <v>2023</v>
      </c>
      <c r="E2" s="132">
        <v>-2024</v>
      </c>
      <c r="F2" s="132"/>
      <c r="G2" s="132" t="s">
        <v>426</v>
      </c>
      <c r="H2" s="132">
        <v>2023</v>
      </c>
      <c r="I2" s="132">
        <v>-2024</v>
      </c>
      <c r="J2" s="132"/>
      <c r="K2" s="132" t="str">
        <f>G2</f>
        <v>2022 -</v>
      </c>
      <c r="L2" s="132">
        <f>H2</f>
        <v>2023</v>
      </c>
      <c r="M2" s="132">
        <f>I2</f>
        <v>-2024</v>
      </c>
    </row>
    <row r="3" spans="2:18">
      <c r="B3" s="7" t="s">
        <v>427</v>
      </c>
      <c r="C3" s="28">
        <v>25046985</v>
      </c>
      <c r="D3" s="28">
        <v>25063955</v>
      </c>
      <c r="E3" s="28">
        <v>25701680.805999998</v>
      </c>
      <c r="F3" s="7"/>
      <c r="G3" s="28">
        <v>5183875</v>
      </c>
      <c r="H3" s="28">
        <v>4993742</v>
      </c>
      <c r="I3" s="28">
        <v>5090096.4759999998</v>
      </c>
      <c r="J3" s="7"/>
      <c r="K3" s="28">
        <f t="shared" ref="K3:K14" si="0">C3+G3</f>
        <v>30230860</v>
      </c>
      <c r="L3" s="28">
        <f t="shared" ref="L3:L14" si="1">D3+H3</f>
        <v>30057697</v>
      </c>
      <c r="M3" s="28">
        <f t="shared" ref="M3:M14" si="2">E3+I3</f>
        <v>30791777.281999998</v>
      </c>
      <c r="P3" s="162"/>
      <c r="Q3" s="162"/>
      <c r="R3" s="162"/>
    </row>
    <row r="4" spans="2:18">
      <c r="B4" s="7" t="s">
        <v>428</v>
      </c>
      <c r="C4" s="28">
        <v>26348339</v>
      </c>
      <c r="D4" s="28">
        <v>26304885</v>
      </c>
      <c r="E4" s="28">
        <v>26869918</v>
      </c>
      <c r="F4" s="7"/>
      <c r="G4" s="28">
        <v>5437205</v>
      </c>
      <c r="H4" s="28">
        <v>5229541</v>
      </c>
      <c r="I4" s="28">
        <v>5310162</v>
      </c>
      <c r="J4" s="28"/>
      <c r="K4" s="28">
        <f t="shared" si="0"/>
        <v>31785544</v>
      </c>
      <c r="L4" s="28">
        <f t="shared" si="1"/>
        <v>31534426</v>
      </c>
      <c r="M4" s="28">
        <f t="shared" si="2"/>
        <v>32180080</v>
      </c>
      <c r="P4" s="162"/>
      <c r="Q4" s="162"/>
    </row>
    <row r="5" spans="2:18">
      <c r="B5" s="7" t="s">
        <v>429</v>
      </c>
      <c r="C5" s="28">
        <v>58238448</v>
      </c>
      <c r="D5" s="28">
        <v>60452989</v>
      </c>
      <c r="E5" s="28">
        <v>61849967</v>
      </c>
      <c r="F5" s="28"/>
      <c r="G5" s="28">
        <v>11795438</v>
      </c>
      <c r="H5" s="28">
        <v>11982449</v>
      </c>
      <c r="I5" s="28">
        <v>12068811</v>
      </c>
      <c r="J5" s="28"/>
      <c r="K5" s="28">
        <f t="shared" si="0"/>
        <v>70033886</v>
      </c>
      <c r="L5" s="28">
        <f t="shared" si="1"/>
        <v>72435438</v>
      </c>
      <c r="M5" s="28">
        <f t="shared" si="2"/>
        <v>73918778</v>
      </c>
      <c r="N5" s="162"/>
      <c r="P5" s="162"/>
    </row>
    <row r="6" spans="2:18">
      <c r="B6" s="7" t="s">
        <v>430</v>
      </c>
      <c r="C6" s="28">
        <v>60397398</v>
      </c>
      <c r="D6" s="28">
        <v>62209675</v>
      </c>
      <c r="E6" s="28">
        <v>63631848</v>
      </c>
      <c r="F6" s="28"/>
      <c r="G6" s="28">
        <v>12221762</v>
      </c>
      <c r="H6" s="28">
        <v>12319395</v>
      </c>
      <c r="I6" s="28">
        <v>12407989</v>
      </c>
      <c r="J6" s="28"/>
      <c r="K6" s="28">
        <f t="shared" si="0"/>
        <v>72619160</v>
      </c>
      <c r="L6" s="28">
        <f t="shared" si="1"/>
        <v>74529070</v>
      </c>
      <c r="M6" s="28">
        <f t="shared" si="2"/>
        <v>76039837</v>
      </c>
      <c r="O6" s="162"/>
      <c r="P6" s="162"/>
    </row>
    <row r="7" spans="2:18">
      <c r="B7" s="7" t="s">
        <v>431</v>
      </c>
      <c r="C7" s="28">
        <v>97791092</v>
      </c>
      <c r="D7" s="28">
        <v>99697151</v>
      </c>
      <c r="E7" s="28">
        <v>104018526</v>
      </c>
      <c r="F7" s="28"/>
      <c r="G7" s="28">
        <v>19699908</v>
      </c>
      <c r="H7" s="28">
        <v>19731661</v>
      </c>
      <c r="I7" s="237">
        <v>20231818</v>
      </c>
      <c r="J7" s="28"/>
      <c r="K7" s="28">
        <f t="shared" si="0"/>
        <v>117491000</v>
      </c>
      <c r="L7" s="28">
        <f t="shared" si="1"/>
        <v>119428812</v>
      </c>
      <c r="M7" s="28">
        <f t="shared" si="2"/>
        <v>124250344</v>
      </c>
      <c r="O7" s="162"/>
      <c r="P7" s="162"/>
      <c r="Q7" s="162"/>
    </row>
    <row r="8" spans="2:18">
      <c r="B8" s="7" t="s">
        <v>432</v>
      </c>
      <c r="C8" s="28">
        <v>102840296</v>
      </c>
      <c r="D8" s="28">
        <v>104847661</v>
      </c>
      <c r="E8" s="28">
        <v>109061725.594</v>
      </c>
      <c r="F8" s="28"/>
      <c r="G8" s="28">
        <v>20707889</v>
      </c>
      <c r="H8" s="28">
        <v>20742396</v>
      </c>
      <c r="I8" s="28">
        <v>21201261</v>
      </c>
      <c r="J8" s="28"/>
      <c r="K8" s="28">
        <f t="shared" si="0"/>
        <v>123548185</v>
      </c>
      <c r="L8" s="28">
        <f t="shared" si="1"/>
        <v>125590057</v>
      </c>
      <c r="M8" s="28">
        <f t="shared" si="2"/>
        <v>130262986.594</v>
      </c>
      <c r="O8" s="162"/>
      <c r="P8" s="162"/>
      <c r="Q8" s="162"/>
      <c r="R8" s="162"/>
    </row>
    <row r="9" spans="2:18">
      <c r="B9" s="7" t="s">
        <v>433</v>
      </c>
      <c r="C9" s="28">
        <v>124903414</v>
      </c>
      <c r="D9" s="28">
        <v>127895476</v>
      </c>
      <c r="E9" s="28">
        <v>132737375</v>
      </c>
      <c r="F9" s="28"/>
      <c r="G9" s="28">
        <v>25114257</v>
      </c>
      <c r="H9" s="28">
        <v>25309163</v>
      </c>
      <c r="I9" s="28">
        <v>25785293</v>
      </c>
      <c r="J9" s="28"/>
      <c r="K9" s="28">
        <f t="shared" si="0"/>
        <v>150017671</v>
      </c>
      <c r="L9" s="28">
        <f t="shared" si="1"/>
        <v>153204639</v>
      </c>
      <c r="M9" s="28">
        <f t="shared" si="2"/>
        <v>158522668</v>
      </c>
      <c r="O9" s="162"/>
      <c r="P9" s="162"/>
      <c r="Q9" s="162"/>
      <c r="R9" s="162"/>
    </row>
    <row r="10" spans="2:18">
      <c r="B10" s="7" t="s">
        <v>434</v>
      </c>
      <c r="C10" s="28">
        <v>129404724</v>
      </c>
      <c r="D10" s="28">
        <v>130669635</v>
      </c>
      <c r="E10" s="28">
        <v>135520524.042</v>
      </c>
      <c r="F10" s="28"/>
      <c r="G10" s="28">
        <v>26034503</v>
      </c>
      <c r="H10" s="28">
        <v>25857833</v>
      </c>
      <c r="I10" s="28">
        <v>26332332</v>
      </c>
      <c r="J10" s="28"/>
      <c r="K10" s="28">
        <f t="shared" si="0"/>
        <v>155439227</v>
      </c>
      <c r="L10" s="28">
        <f t="shared" si="1"/>
        <v>156527468</v>
      </c>
      <c r="M10" s="28">
        <f t="shared" si="2"/>
        <v>161852856.042</v>
      </c>
      <c r="O10" s="162"/>
      <c r="P10" s="162"/>
      <c r="Q10" s="162"/>
    </row>
    <row r="11" spans="2:18">
      <c r="B11" s="7" t="s">
        <v>435</v>
      </c>
      <c r="C11" s="28">
        <v>165668406</v>
      </c>
      <c r="D11" s="28">
        <v>167176502</v>
      </c>
      <c r="E11" s="28">
        <v>173127354.21100006</v>
      </c>
      <c r="F11" s="28"/>
      <c r="G11" s="28">
        <v>33286461</v>
      </c>
      <c r="H11" s="28">
        <v>33077457</v>
      </c>
      <c r="I11" s="28">
        <v>33607413</v>
      </c>
      <c r="J11" s="28"/>
      <c r="K11" s="28">
        <f t="shared" si="0"/>
        <v>198954867</v>
      </c>
      <c r="L11" s="28">
        <f t="shared" si="1"/>
        <v>200253959</v>
      </c>
      <c r="M11" s="28">
        <f t="shared" si="2"/>
        <v>206734767.21100006</v>
      </c>
    </row>
    <row r="12" spans="2:18" ht="15.75" thickBot="1">
      <c r="B12" s="7" t="s">
        <v>436</v>
      </c>
      <c r="C12" s="28">
        <v>167290401</v>
      </c>
      <c r="D12" s="28">
        <v>168506575</v>
      </c>
      <c r="E12" s="28">
        <v>174472885</v>
      </c>
      <c r="F12" s="28"/>
      <c r="G12" s="28">
        <v>33623340</v>
      </c>
      <c r="H12" s="28">
        <v>33339082</v>
      </c>
      <c r="I12" s="28">
        <v>33870624</v>
      </c>
      <c r="J12" s="28"/>
      <c r="K12" s="28">
        <f t="shared" si="0"/>
        <v>200913741</v>
      </c>
      <c r="L12" s="28">
        <f t="shared" si="1"/>
        <v>201845657</v>
      </c>
      <c r="M12" s="28">
        <f t="shared" si="2"/>
        <v>208343509</v>
      </c>
      <c r="O12" s="162"/>
    </row>
    <row r="13" spans="2:18">
      <c r="B13" s="7" t="s">
        <v>437</v>
      </c>
      <c r="C13" s="28">
        <v>216186638</v>
      </c>
      <c r="D13" s="28">
        <v>205956451.00000006</v>
      </c>
      <c r="E13" s="28">
        <v>209184111.38100013</v>
      </c>
      <c r="F13" s="30" t="s">
        <v>30</v>
      </c>
      <c r="G13" s="28">
        <v>43645701</v>
      </c>
      <c r="H13" s="28">
        <v>40808867</v>
      </c>
      <c r="I13" s="28">
        <v>40903622.478</v>
      </c>
      <c r="J13" s="30" t="s">
        <v>30</v>
      </c>
      <c r="K13" s="28">
        <f t="shared" si="0"/>
        <v>259832339</v>
      </c>
      <c r="L13" s="28">
        <f t="shared" si="1"/>
        <v>246765318.00000006</v>
      </c>
      <c r="M13" s="28">
        <f t="shared" si="2"/>
        <v>250087733.85900015</v>
      </c>
      <c r="N13" s="31"/>
      <c r="O13" s="135"/>
    </row>
    <row r="14" spans="2:18">
      <c r="B14" s="38" t="s">
        <v>438</v>
      </c>
      <c r="C14" s="28">
        <v>220842958</v>
      </c>
      <c r="D14" s="28">
        <v>210494834</v>
      </c>
      <c r="E14" s="28"/>
      <c r="F14" s="197">
        <f>E14*1000/$O$15</f>
        <v>0</v>
      </c>
      <c r="G14" s="28">
        <v>44561358</v>
      </c>
      <c r="H14" s="28">
        <v>41690857.868000008</v>
      </c>
      <c r="I14" s="28"/>
      <c r="J14" s="197">
        <f>I14*1000/$O$15</f>
        <v>0</v>
      </c>
      <c r="K14" s="28">
        <f t="shared" si="0"/>
        <v>265404316</v>
      </c>
      <c r="L14" s="28">
        <f t="shared" si="1"/>
        <v>252185691.868</v>
      </c>
      <c r="M14" s="28">
        <f t="shared" si="2"/>
        <v>0</v>
      </c>
      <c r="O14" s="191" t="s">
        <v>439</v>
      </c>
      <c r="P14" s="191"/>
    </row>
    <row r="15" spans="2:18">
      <c r="B15" s="130" t="s">
        <v>440</v>
      </c>
      <c r="C15" s="133"/>
      <c r="D15" s="198"/>
      <c r="E15" s="198">
        <v>220250000</v>
      </c>
      <c r="F15" s="199">
        <f>E15*1000/$O$15</f>
        <v>39683.233207866448</v>
      </c>
      <c r="G15" s="133"/>
      <c r="H15" s="200"/>
      <c r="I15" s="201">
        <v>43250000</v>
      </c>
      <c r="J15" s="199">
        <f>I15*1000/$O$15</f>
        <v>7792.5077695356367</v>
      </c>
      <c r="K15" s="133"/>
      <c r="L15" s="202"/>
      <c r="M15" s="202">
        <f>E15+I15</f>
        <v>263500000</v>
      </c>
      <c r="N15" s="32"/>
      <c r="O15" s="192">
        <v>5550203</v>
      </c>
      <c r="P15" s="191"/>
    </row>
    <row r="16" spans="2:18">
      <c r="B16" s="7" t="s">
        <v>441</v>
      </c>
      <c r="C16" s="38"/>
      <c r="D16" s="167"/>
      <c r="E16" s="167">
        <v>220400000</v>
      </c>
      <c r="F16" s="41">
        <f>E16*1000/$O$15</f>
        <v>39710.259246373513</v>
      </c>
      <c r="G16" s="38"/>
      <c r="H16" s="168"/>
      <c r="I16" s="168">
        <v>43100000</v>
      </c>
      <c r="J16" s="41">
        <f>I16*1000/$O$15</f>
        <v>7765.4817310285771</v>
      </c>
      <c r="K16" s="38"/>
      <c r="L16" s="42"/>
      <c r="M16" s="42">
        <f>E16+I16</f>
        <v>263500000</v>
      </c>
      <c r="N16" s="32"/>
      <c r="O16" s="136"/>
    </row>
    <row r="17" spans="2:20">
      <c r="B17" s="40" t="s">
        <v>442</v>
      </c>
      <c r="C17" s="43"/>
      <c r="D17" s="38"/>
      <c r="E17" s="38">
        <v>218400000</v>
      </c>
      <c r="F17" s="41">
        <f>E17*1000/$O$15</f>
        <v>39349.912066279379</v>
      </c>
      <c r="G17" s="43"/>
      <c r="H17" s="38"/>
      <c r="I17" s="38">
        <v>42600000</v>
      </c>
      <c r="J17" s="41">
        <f>I17*1000/$O$15</f>
        <v>7675.3949360050437</v>
      </c>
      <c r="K17" s="43"/>
      <c r="L17" s="38"/>
      <c r="M17" s="38">
        <f>E17+I17</f>
        <v>261000000</v>
      </c>
      <c r="N17" s="33"/>
      <c r="O17" s="146"/>
    </row>
    <row r="18" spans="2:20" ht="15.75" thickBot="1">
      <c r="B18" s="40"/>
      <c r="C18" s="195"/>
      <c r="D18" s="195"/>
      <c r="E18" s="169"/>
      <c r="F18" s="170">
        <f>E18*1000/$O$15</f>
        <v>0</v>
      </c>
      <c r="G18" s="43"/>
      <c r="H18" s="38"/>
      <c r="I18" s="38"/>
      <c r="J18" s="170">
        <f>I18*1000/$O$15</f>
        <v>0</v>
      </c>
      <c r="K18" s="43"/>
      <c r="L18" s="38"/>
      <c r="M18" s="38">
        <f>E18+I18</f>
        <v>0</v>
      </c>
      <c r="N18" s="33"/>
      <c r="O18" s="146"/>
    </row>
    <row r="19" spans="2:20">
      <c r="B19" s="137"/>
      <c r="C19" s="138"/>
      <c r="D19" s="139"/>
      <c r="E19" s="139"/>
      <c r="F19" s="140"/>
      <c r="G19" s="138"/>
      <c r="H19" s="139"/>
      <c r="I19" s="139"/>
      <c r="J19" s="140"/>
      <c r="K19" s="138"/>
      <c r="L19" s="141"/>
      <c r="M19" s="141"/>
      <c r="N19" s="33"/>
      <c r="O19" s="32"/>
      <c r="P19" s="145"/>
      <c r="Q19" s="145"/>
    </row>
    <row r="20" spans="2:20">
      <c r="B20" s="158"/>
      <c r="C20" s="158"/>
      <c r="D20" s="158"/>
      <c r="E20" s="239"/>
      <c r="F20" s="140"/>
      <c r="G20" s="138"/>
      <c r="H20" s="142"/>
      <c r="I20" s="239"/>
      <c r="J20" s="140"/>
      <c r="K20" s="138"/>
      <c r="L20" s="141"/>
      <c r="M20" s="141"/>
      <c r="N20" s="143"/>
      <c r="O20" s="32"/>
      <c r="P20" s="145"/>
    </row>
    <row r="21" spans="2:20">
      <c r="B21" s="159"/>
      <c r="C21" s="160"/>
      <c r="D21" s="161"/>
      <c r="E21" s="161"/>
      <c r="F21" s="140"/>
      <c r="G21" s="138"/>
      <c r="H21" s="142"/>
      <c r="I21" s="142"/>
      <c r="J21" s="140"/>
      <c r="K21" s="138"/>
      <c r="L21" s="141"/>
      <c r="M21" s="141"/>
      <c r="N21" s="33"/>
      <c r="O21" s="32"/>
    </row>
    <row r="22" spans="2:20">
      <c r="B22" s="34" t="s">
        <v>443</v>
      </c>
      <c r="C22" s="272"/>
      <c r="D22" s="272"/>
      <c r="E22" s="272"/>
      <c r="F22" s="35"/>
      <c r="G22" s="272"/>
      <c r="H22" s="272"/>
      <c r="I22" s="129"/>
      <c r="J22" s="35"/>
      <c r="K22" s="272"/>
      <c r="L22" s="272"/>
      <c r="M22" s="272"/>
    </row>
    <row r="23" spans="2:20">
      <c r="B23" s="36" t="s">
        <v>444</v>
      </c>
      <c r="C23" s="132" t="str">
        <f t="shared" ref="C23:L23" si="3">C2</f>
        <v>2022 -</v>
      </c>
      <c r="D23" s="132">
        <f>D2</f>
        <v>2023</v>
      </c>
      <c r="E23" s="132">
        <f>E2</f>
        <v>-2024</v>
      </c>
      <c r="F23" s="132"/>
      <c r="G23" s="132" t="str">
        <f t="shared" si="3"/>
        <v>2022 -</v>
      </c>
      <c r="H23" s="132">
        <f t="shared" si="3"/>
        <v>2023</v>
      </c>
      <c r="I23" s="132">
        <f t="shared" si="3"/>
        <v>-2024</v>
      </c>
      <c r="J23" s="132"/>
      <c r="K23" s="132" t="str">
        <f t="shared" si="3"/>
        <v>2022 -</v>
      </c>
      <c r="L23" s="132">
        <f t="shared" si="3"/>
        <v>2023</v>
      </c>
      <c r="M23" s="132">
        <f t="shared" ref="M23" si="4">M2</f>
        <v>-2024</v>
      </c>
      <c r="P23"/>
      <c r="R23" s="44"/>
      <c r="S23" s="44"/>
      <c r="T23" s="44"/>
    </row>
    <row r="24" spans="2:20">
      <c r="B24" s="7" t="s">
        <v>427</v>
      </c>
      <c r="C24" s="37">
        <v>0.19071798478692495</v>
      </c>
      <c r="D24" s="37">
        <f>(D3-C3)/C3</f>
        <v>6.775266564019582E-4</v>
      </c>
      <c r="E24" s="37">
        <f>(E3-D3)/D3</f>
        <v>2.5443941548729958E-2</v>
      </c>
      <c r="F24" s="7"/>
      <c r="G24" s="37">
        <v>0.21789441089515518</v>
      </c>
      <c r="H24" s="37">
        <f>(H3-G3)/G3</f>
        <v>-3.6677774830604519E-2</v>
      </c>
      <c r="I24" s="37">
        <f>(I3-H3)/H3</f>
        <v>1.9295044878169475E-2</v>
      </c>
      <c r="J24" s="7"/>
      <c r="K24" s="37">
        <v>0.19529161023657679</v>
      </c>
      <c r="L24" s="37">
        <f>(L3-K3)/K3</f>
        <v>-5.7280209693009064E-3</v>
      </c>
      <c r="M24" s="37">
        <f>(M3-L3)/L3</f>
        <v>2.4422372811862391E-2</v>
      </c>
      <c r="O24" s="144"/>
      <c r="P24"/>
      <c r="R24" s="171"/>
      <c r="S24" s="31"/>
      <c r="T24" s="145"/>
    </row>
    <row r="25" spans="2:20">
      <c r="B25" s="7" t="s">
        <v>428</v>
      </c>
      <c r="C25" s="37">
        <v>0.18706135092763768</v>
      </c>
      <c r="D25" s="37">
        <f t="shared" ref="D25:D30" si="5">(D4-C4)/C4</f>
        <v>-1.6492121192155603E-3</v>
      </c>
      <c r="E25" s="37">
        <f t="shared" ref="E25:E34" si="6">(E4-D4)/D4</f>
        <v>2.1480154731716182E-2</v>
      </c>
      <c r="F25" s="7"/>
      <c r="G25" s="37">
        <v>0.21441677471374504</v>
      </c>
      <c r="H25" s="37">
        <f t="shared" ref="H25:H30" si="7">(H4-G4)/G4</f>
        <v>-3.8193152548046283E-2</v>
      </c>
      <c r="I25" s="37">
        <f t="shared" ref="I25:I34" si="8">(I4-H4)/H4</f>
        <v>1.5416458155696647E-2</v>
      </c>
      <c r="J25" s="7"/>
      <c r="K25" s="37">
        <v>0.1916530304678177</v>
      </c>
      <c r="L25" s="37">
        <f t="shared" ref="L25:L29" si="9">(L4-K4)/K4</f>
        <v>-7.9003838977869945E-3</v>
      </c>
      <c r="M25" s="37">
        <f t="shared" ref="M25:M34" si="10">(M4-L4)/L4</f>
        <v>2.0474575944398037E-2</v>
      </c>
      <c r="O25" s="144"/>
      <c r="P25"/>
      <c r="R25" s="171"/>
      <c r="S25" s="31"/>
      <c r="T25" s="145"/>
    </row>
    <row r="26" spans="2:20">
      <c r="B26" s="7" t="s">
        <v>429</v>
      </c>
      <c r="C26" s="37">
        <v>8.88802359492845E-2</v>
      </c>
      <c r="D26" s="37">
        <f t="shared" si="5"/>
        <v>3.8025412353021495E-2</v>
      </c>
      <c r="E26" s="37">
        <f t="shared" si="6"/>
        <v>2.3108501715274989E-2</v>
      </c>
      <c r="F26" s="7"/>
      <c r="G26" s="37">
        <v>7.772182725496124E-2</v>
      </c>
      <c r="H26" s="37">
        <f t="shared" si="7"/>
        <v>1.5854519348921167E-2</v>
      </c>
      <c r="I26" s="37">
        <f t="shared" si="8"/>
        <v>7.2073747194751261E-3</v>
      </c>
      <c r="J26" s="7"/>
      <c r="K26" s="37">
        <v>8.6984731203032878E-2</v>
      </c>
      <c r="L26" s="37">
        <f t="shared" si="9"/>
        <v>3.4291285792708973E-2</v>
      </c>
      <c r="M26" s="37">
        <f t="shared" si="10"/>
        <v>2.0478098027101044E-2</v>
      </c>
      <c r="O26" s="144"/>
      <c r="P26"/>
      <c r="R26" s="171"/>
      <c r="S26" s="171"/>
      <c r="T26" s="145"/>
    </row>
    <row r="27" spans="2:20">
      <c r="B27" s="7" t="s">
        <v>430</v>
      </c>
      <c r="C27" s="37">
        <v>9.3784666680478412E-2</v>
      </c>
      <c r="D27" s="37">
        <f t="shared" si="5"/>
        <v>3.0005878730073769E-2</v>
      </c>
      <c r="E27" s="37">
        <f t="shared" si="6"/>
        <v>2.2860961739472198E-2</v>
      </c>
      <c r="F27" s="7"/>
      <c r="G27" s="37">
        <v>8.3334625997186745E-2</v>
      </c>
      <c r="H27" s="37">
        <f t="shared" si="7"/>
        <v>7.9884553471095254E-3</v>
      </c>
      <c r="I27" s="37">
        <f t="shared" si="8"/>
        <v>7.1914245788855706E-3</v>
      </c>
      <c r="J27" s="7"/>
      <c r="K27" s="37">
        <v>9.201184396934145E-2</v>
      </c>
      <c r="L27" s="37">
        <f t="shared" si="9"/>
        <v>2.6300359299116102E-2</v>
      </c>
      <c r="M27" s="37">
        <f t="shared" si="10"/>
        <v>2.027084196810721E-2</v>
      </c>
      <c r="O27" s="144"/>
      <c r="R27" s="171"/>
    </row>
    <row r="28" spans="2:20">
      <c r="B28" s="7" t="s">
        <v>431</v>
      </c>
      <c r="C28" s="37">
        <v>0.12414225621717354</v>
      </c>
      <c r="D28" s="37">
        <f t="shared" si="5"/>
        <v>1.949113115538172E-2</v>
      </c>
      <c r="E28" s="37">
        <f t="shared" si="6"/>
        <v>4.334501995949714E-2</v>
      </c>
      <c r="F28" s="7"/>
      <c r="G28" s="37">
        <v>0.10399978749305865</v>
      </c>
      <c r="H28" s="37">
        <f t="shared" si="7"/>
        <v>1.6118349385184946E-3</v>
      </c>
      <c r="I28" s="37">
        <f t="shared" si="8"/>
        <v>2.534794207137453E-2</v>
      </c>
      <c r="J28" s="7"/>
      <c r="K28" s="37">
        <v>0.12071380458122613</v>
      </c>
      <c r="L28" s="37">
        <f t="shared" si="9"/>
        <v>1.6493280336366191E-2</v>
      </c>
      <c r="M28" s="37">
        <f t="shared" si="10"/>
        <v>4.0371598103144488E-2</v>
      </c>
      <c r="O28" s="144"/>
      <c r="R28" s="171"/>
    </row>
    <row r="29" spans="2:20">
      <c r="B29" s="7" t="s">
        <v>432</v>
      </c>
      <c r="C29" s="37">
        <v>0.13394565487367316</v>
      </c>
      <c r="D29" s="37">
        <f t="shared" si="5"/>
        <v>1.951924564666753E-2</v>
      </c>
      <c r="E29" s="37">
        <f t="shared" si="6"/>
        <v>4.0192261360985408E-2</v>
      </c>
      <c r="F29" s="7"/>
      <c r="G29" s="37">
        <v>0.11344475619176839</v>
      </c>
      <c r="H29" s="37">
        <f t="shared" si="7"/>
        <v>1.6663697588875429E-3</v>
      </c>
      <c r="I29" s="37">
        <f t="shared" si="8"/>
        <v>2.2122082714070256E-2</v>
      </c>
      <c r="J29" s="7"/>
      <c r="K29" s="37">
        <v>0.13045700221438322</v>
      </c>
      <c r="L29" s="37">
        <f t="shared" si="9"/>
        <v>1.6526928339740482E-2</v>
      </c>
      <c r="M29" s="37">
        <f t="shared" si="10"/>
        <v>3.7207798974085958E-2</v>
      </c>
      <c r="O29" s="144"/>
    </row>
    <row r="30" spans="2:20">
      <c r="B30" s="7" t="s">
        <v>433</v>
      </c>
      <c r="C30" s="37">
        <v>0.10559415528621811</v>
      </c>
      <c r="D30" s="37">
        <f t="shared" si="5"/>
        <v>2.3955005745479464E-2</v>
      </c>
      <c r="E30" s="37">
        <f t="shared" si="6"/>
        <v>3.7858250748447113E-2</v>
      </c>
      <c r="F30" s="7"/>
      <c r="G30" s="37">
        <v>8.2000718368055961E-2</v>
      </c>
      <c r="H30" s="37">
        <f t="shared" si="7"/>
        <v>7.7607711030431839E-3</v>
      </c>
      <c r="I30" s="37">
        <f t="shared" si="8"/>
        <v>1.8812554172573784E-2</v>
      </c>
      <c r="J30" s="7"/>
      <c r="K30" s="37">
        <v>0.10157296296468447</v>
      </c>
      <c r="L30" s="37">
        <f t="shared" ref="L30:L35" si="11">(L9-K9)/K9</f>
        <v>2.1243950654319915E-2</v>
      </c>
      <c r="M30" s="37">
        <f t="shared" si="10"/>
        <v>3.4711931927857619E-2</v>
      </c>
      <c r="O30" s="144"/>
    </row>
    <row r="31" spans="2:20">
      <c r="B31" s="7" t="s">
        <v>434</v>
      </c>
      <c r="C31" s="37">
        <v>0.11626707417611175</v>
      </c>
      <c r="D31" s="37">
        <f>(D10-C10)/C10</f>
        <v>9.774844077562423E-3</v>
      </c>
      <c r="E31" s="37">
        <f t="shared" si="6"/>
        <v>3.7123307507516919E-2</v>
      </c>
      <c r="F31" s="7"/>
      <c r="G31" s="37">
        <v>9.3629953338264668E-2</v>
      </c>
      <c r="H31" s="37">
        <f>(H10-G10)/G10</f>
        <v>-6.7859947240014526E-3</v>
      </c>
      <c r="I31" s="37">
        <f t="shared" si="8"/>
        <v>1.8350300274582173E-2</v>
      </c>
      <c r="J31" s="7"/>
      <c r="K31" s="37">
        <v>0.11241047480797835</v>
      </c>
      <c r="L31" s="37">
        <f t="shared" si="11"/>
        <v>7.0010705856122148E-3</v>
      </c>
      <c r="M31" s="37">
        <f t="shared" si="10"/>
        <v>3.4022067245092061E-2</v>
      </c>
      <c r="O31" s="144"/>
    </row>
    <row r="32" spans="2:20">
      <c r="B32" s="7" t="s">
        <v>435</v>
      </c>
      <c r="C32" s="37">
        <v>0.10022929644670268</v>
      </c>
      <c r="D32" s="37">
        <f>(D11-C11)/C11</f>
        <v>9.10309959763843E-3</v>
      </c>
      <c r="E32" s="37">
        <f t="shared" si="6"/>
        <v>3.5596223989661266E-2</v>
      </c>
      <c r="F32" s="7"/>
      <c r="G32" s="37">
        <v>7.5351622284985556E-2</v>
      </c>
      <c r="H32" s="37">
        <f>(H11-G11)/G11</f>
        <v>-6.2789492700951292E-3</v>
      </c>
      <c r="I32" s="37">
        <f t="shared" si="8"/>
        <v>1.6021666961882831E-2</v>
      </c>
      <c r="J32" s="7"/>
      <c r="K32" s="37">
        <v>9.5987226461542535E-2</v>
      </c>
      <c r="L32" s="37">
        <f t="shared" si="11"/>
        <v>6.5295814050128267E-3</v>
      </c>
      <c r="M32" s="37">
        <f t="shared" si="10"/>
        <v>3.2362946747035624E-2</v>
      </c>
      <c r="O32" s="144"/>
    </row>
    <row r="33" spans="2:19">
      <c r="B33" s="7" t="s">
        <v>436</v>
      </c>
      <c r="C33" s="37">
        <v>9.7573038196394943E-2</v>
      </c>
      <c r="D33" s="37">
        <f>(D12-C12)/C12</f>
        <v>7.2698373172050681E-3</v>
      </c>
      <c r="E33" s="37">
        <f t="shared" si="6"/>
        <v>3.5406986344598129E-2</v>
      </c>
      <c r="F33" s="7"/>
      <c r="G33" s="37">
        <v>7.3429833028006611E-2</v>
      </c>
      <c r="H33" s="37">
        <f>(H12-G12)/G12</f>
        <v>-8.4541868832781041E-3</v>
      </c>
      <c r="I33" s="37">
        <f t="shared" si="8"/>
        <v>1.5943510382199485E-2</v>
      </c>
      <c r="J33" s="7"/>
      <c r="K33" s="37">
        <v>9.3457238038095261E-2</v>
      </c>
      <c r="L33" s="37">
        <f t="shared" si="11"/>
        <v>4.638388570943985E-3</v>
      </c>
      <c r="M33" s="37">
        <f t="shared" si="10"/>
        <v>3.2192181375495239E-2</v>
      </c>
      <c r="O33" s="144"/>
    </row>
    <row r="34" spans="2:19">
      <c r="B34" s="38" t="s">
        <v>437</v>
      </c>
      <c r="C34" s="39">
        <v>0.13610393658121803</v>
      </c>
      <c r="D34" s="39">
        <f>(D13-C13)/C13</f>
        <v>-4.7321088364397156E-2</v>
      </c>
      <c r="E34" s="37">
        <f t="shared" si="6"/>
        <v>1.5671567291670175E-2</v>
      </c>
      <c r="F34" s="38"/>
      <c r="G34" s="39">
        <v>0.11056539758734973</v>
      </c>
      <c r="H34" s="39">
        <f>(H13-G13)/G13</f>
        <v>-6.4996871054952235E-2</v>
      </c>
      <c r="I34" s="37">
        <f t="shared" si="8"/>
        <v>2.3219335640952765E-3</v>
      </c>
      <c r="J34" s="38"/>
      <c r="K34" s="39">
        <v>0.13173230159837249</v>
      </c>
      <c r="L34" s="39">
        <f t="shared" si="11"/>
        <v>-5.0290202714143063E-2</v>
      </c>
      <c r="M34" s="37">
        <f t="shared" si="10"/>
        <v>1.3463868771867228E-2</v>
      </c>
      <c r="O34" s="144"/>
    </row>
    <row r="35" spans="2:19">
      <c r="B35" s="234" t="s">
        <v>438</v>
      </c>
      <c r="C35" s="235">
        <v>0.12700596682061102</v>
      </c>
      <c r="D35" s="235">
        <f>(D14-C14)/C14</f>
        <v>-4.6857387229888491E-2</v>
      </c>
      <c r="E35" s="235"/>
      <c r="F35" s="234"/>
      <c r="G35" s="235">
        <v>0.10162638708359681</v>
      </c>
      <c r="H35" s="235">
        <f>(H14-G14)/G14</f>
        <v>-6.4416801031961179E-2</v>
      </c>
      <c r="I35" s="235"/>
      <c r="J35" s="234"/>
      <c r="K35" s="235">
        <v>0.12266336426832546</v>
      </c>
      <c r="L35" s="235">
        <f t="shared" si="11"/>
        <v>-4.9805611043642561E-2</v>
      </c>
      <c r="M35" s="235"/>
      <c r="O35" s="144"/>
    </row>
    <row r="36" spans="2:19">
      <c r="B36" s="233" t="str">
        <f>B15</f>
        <v>Anslag NB2024</v>
      </c>
      <c r="D36" s="39"/>
      <c r="E36" s="39">
        <f>(E15-D$14)/D$14</f>
        <v>4.6343968707564576E-2</v>
      </c>
      <c r="H36" s="39"/>
      <c r="I36" s="39">
        <f>(I15-H$14)/H$14</f>
        <v>3.7397698481918693E-2</v>
      </c>
      <c r="L36" s="39"/>
      <c r="M36" s="39">
        <f>(M15-L$14)/L$14</f>
        <v>4.4864988367072693E-2</v>
      </c>
      <c r="P36" s="31"/>
      <c r="Q36" s="145"/>
      <c r="R36" s="145"/>
      <c r="S36" s="145"/>
    </row>
    <row r="37" spans="2:19">
      <c r="B37" s="130" t="str">
        <f>B16</f>
        <v>Anslag RNB2024</v>
      </c>
      <c r="D37" s="39"/>
      <c r="E37" s="39">
        <f>(E16-D$14)/D$14</f>
        <v>4.7056575269680968E-2</v>
      </c>
      <c r="H37" s="39"/>
      <c r="I37" s="39">
        <f>(I16-H$14)/H$14</f>
        <v>3.3799787388917819E-2</v>
      </c>
      <c r="L37" s="39"/>
      <c r="M37" s="39">
        <f>(M16-L$14)/L$14</f>
        <v>4.4864988367072693E-2</v>
      </c>
      <c r="P37" s="31"/>
      <c r="Q37" s="145"/>
      <c r="R37" s="145"/>
      <c r="S37" s="145"/>
    </row>
    <row r="38" spans="2:19">
      <c r="B38" s="7" t="str">
        <f>B17</f>
        <v>Anslag NB2025</v>
      </c>
      <c r="D38" s="39"/>
      <c r="E38" s="39">
        <f>(E17-D$14)/D$14</f>
        <v>3.7555154441462443E-2</v>
      </c>
      <c r="H38" s="39"/>
      <c r="I38" s="39">
        <f>(I17-H$14)/H$14</f>
        <v>2.1806750412248235E-2</v>
      </c>
      <c r="L38" s="37"/>
      <c r="M38" s="39">
        <f>(M17-L$14)/L$14</f>
        <v>3.4951658306664038E-2</v>
      </c>
      <c r="P38" s="31"/>
      <c r="Q38" s="145"/>
      <c r="R38" s="145"/>
      <c r="S38" s="145"/>
    </row>
    <row r="39" spans="2:19">
      <c r="B39" s="7">
        <f>B18</f>
        <v>0</v>
      </c>
      <c r="D39" s="39"/>
      <c r="E39" s="39"/>
      <c r="H39" s="39"/>
      <c r="I39" s="39"/>
      <c r="L39" s="37"/>
      <c r="M39" s="37"/>
    </row>
    <row r="40" spans="2:19">
      <c r="B40" s="137"/>
      <c r="D40" s="146"/>
      <c r="E40" s="146"/>
      <c r="G40" s="147"/>
      <c r="H40" s="146"/>
      <c r="I40" s="146"/>
      <c r="L40" s="146"/>
      <c r="M40" s="146"/>
    </row>
    <row r="41" spans="2:19">
      <c r="B41" s="142"/>
      <c r="C41" s="148"/>
      <c r="D41" s="149"/>
      <c r="E41" s="149"/>
      <c r="F41" s="148"/>
      <c r="G41" s="148"/>
      <c r="H41" s="149"/>
      <c r="I41" s="149"/>
      <c r="J41" s="148"/>
      <c r="K41" s="148"/>
      <c r="L41" s="149"/>
      <c r="M41" s="149"/>
    </row>
    <row r="42" spans="2:19">
      <c r="B42" s="7" t="s">
        <v>445</v>
      </c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</row>
    <row r="43" spans="2:19">
      <c r="B43" s="164"/>
      <c r="C43" s="132" t="str">
        <f>C23</f>
        <v>2022 -</v>
      </c>
      <c r="D43" s="132">
        <f>D23</f>
        <v>2023</v>
      </c>
      <c r="E43" s="132">
        <f>E23</f>
        <v>-2024</v>
      </c>
      <c r="F43" s="205" t="s">
        <v>446</v>
      </c>
      <c r="G43" s="132" t="str">
        <f>G23</f>
        <v>2022 -</v>
      </c>
      <c r="H43" s="132">
        <f>H23</f>
        <v>2023</v>
      </c>
      <c r="I43" s="132">
        <f>I23</f>
        <v>-2024</v>
      </c>
      <c r="J43" s="150" t="str">
        <f>F43</f>
        <v>endring 23-24</v>
      </c>
      <c r="K43" s="132" t="str">
        <f>K23</f>
        <v>2022 -</v>
      </c>
      <c r="L43" s="132">
        <f>L23</f>
        <v>2023</v>
      </c>
      <c r="M43" s="132">
        <f>M23</f>
        <v>-2024</v>
      </c>
      <c r="N43" s="150" t="str">
        <f>J43</f>
        <v>endring 23-24</v>
      </c>
    </row>
    <row r="44" spans="2:19">
      <c r="B44" s="31" t="str">
        <f>B3</f>
        <v>Januar</v>
      </c>
      <c r="C44" s="31">
        <v>21035195</v>
      </c>
      <c r="D44" s="31">
        <f>D3</f>
        <v>25063955</v>
      </c>
      <c r="E44" s="31">
        <f>E3</f>
        <v>25701680.805999998</v>
      </c>
      <c r="F44" s="151">
        <f t="shared" ref="F44:F54" si="12">(E44-D44)/D44</f>
        <v>2.5443941548729958E-2</v>
      </c>
      <c r="G44" s="31">
        <v>4256424</v>
      </c>
      <c r="H44" s="31">
        <f>H3</f>
        <v>4993742</v>
      </c>
      <c r="I44" s="31">
        <f>I3</f>
        <v>5090096.4759999998</v>
      </c>
      <c r="J44" s="151">
        <f t="shared" ref="J44:J54" si="13">(I44-H44)/H44</f>
        <v>1.9295044878169475E-2</v>
      </c>
      <c r="K44" s="31">
        <f t="shared" ref="K44:K56" si="14">C44+G44</f>
        <v>25291619</v>
      </c>
      <c r="L44" s="31">
        <f t="shared" ref="L44:M56" si="15">D44+H44</f>
        <v>30057697</v>
      </c>
      <c r="M44" s="31">
        <f t="shared" ref="M44:M56" si="16">E44+I44</f>
        <v>30791777.281999998</v>
      </c>
      <c r="N44" s="151">
        <f t="shared" ref="N44:N54" si="17">(M44-L44)/L44</f>
        <v>2.4422372811862391E-2</v>
      </c>
      <c r="P44" s="145"/>
    </row>
    <row r="45" spans="2:19">
      <c r="B45" s="31" t="str">
        <f t="shared" ref="B45:B55" si="18">B4</f>
        <v>Februar</v>
      </c>
      <c r="C45" s="31">
        <v>1161079</v>
      </c>
      <c r="D45" s="31">
        <f>D4-D3</f>
        <v>1240930</v>
      </c>
      <c r="E45" s="31">
        <f>E4-E3</f>
        <v>1168237.194000002</v>
      </c>
      <c r="F45" s="151">
        <f t="shared" si="12"/>
        <v>-5.8579296173029906E-2</v>
      </c>
      <c r="G45" s="31">
        <v>220791</v>
      </c>
      <c r="H45" s="31">
        <f>H4-H3</f>
        <v>235799</v>
      </c>
      <c r="I45" s="31">
        <f>I4-I3</f>
        <v>220065.52400000021</v>
      </c>
      <c r="J45" s="151">
        <f t="shared" si="13"/>
        <v>-6.6724099762932795E-2</v>
      </c>
      <c r="K45" s="31">
        <f t="shared" si="14"/>
        <v>1381870</v>
      </c>
      <c r="L45" s="31">
        <f t="shared" si="15"/>
        <v>1476729</v>
      </c>
      <c r="M45" s="31">
        <f t="shared" si="15"/>
        <v>1388302.7180000022</v>
      </c>
      <c r="N45" s="151">
        <f t="shared" si="17"/>
        <v>-5.9879830354789401E-2</v>
      </c>
      <c r="P45" s="145"/>
    </row>
    <row r="46" spans="2:19">
      <c r="B46" s="31" t="str">
        <f t="shared" si="18"/>
        <v>Mars</v>
      </c>
      <c r="C46" s="31">
        <v>31288440</v>
      </c>
      <c r="D46" s="31">
        <f t="shared" ref="D46:E55" si="19">D5-D4</f>
        <v>34148104</v>
      </c>
      <c r="E46" s="31">
        <f>E5-E4</f>
        <v>34980049</v>
      </c>
      <c r="F46" s="151">
        <f t="shared" si="12"/>
        <v>2.4362846030924586E-2</v>
      </c>
      <c r="G46" s="31">
        <v>6467574</v>
      </c>
      <c r="H46" s="31">
        <f t="shared" ref="H46:I50" si="20">H5-H4</f>
        <v>6752908</v>
      </c>
      <c r="I46" s="31">
        <f>I5-I4</f>
        <v>6758649</v>
      </c>
      <c r="J46" s="151">
        <f t="shared" si="13"/>
        <v>8.5015226032992012E-4</v>
      </c>
      <c r="K46" s="31">
        <f t="shared" si="14"/>
        <v>37756014</v>
      </c>
      <c r="L46" s="31">
        <f t="shared" si="15"/>
        <v>40901012</v>
      </c>
      <c r="M46" s="31">
        <f t="shared" si="16"/>
        <v>41738698</v>
      </c>
      <c r="N46" s="151">
        <f t="shared" si="17"/>
        <v>2.0480813530970823E-2</v>
      </c>
      <c r="P46" s="145"/>
    </row>
    <row r="47" spans="2:19">
      <c r="B47" s="31" t="str">
        <f t="shared" si="18"/>
        <v>April</v>
      </c>
      <c r="C47" s="31">
        <v>1734014</v>
      </c>
      <c r="D47" s="31">
        <f t="shared" si="19"/>
        <v>1756686</v>
      </c>
      <c r="E47" s="31">
        <f t="shared" si="19"/>
        <v>1781881</v>
      </c>
      <c r="F47" s="151">
        <f t="shared" si="12"/>
        <v>1.4342346896371918E-2</v>
      </c>
      <c r="G47" s="31">
        <v>336824</v>
      </c>
      <c r="H47" s="31">
        <f t="shared" si="20"/>
        <v>336946</v>
      </c>
      <c r="I47" s="31">
        <f>I6-I5</f>
        <v>339178</v>
      </c>
      <c r="J47" s="151">
        <f t="shared" si="13"/>
        <v>6.6242068462008747E-3</v>
      </c>
      <c r="K47" s="31">
        <f t="shared" si="14"/>
        <v>2070838</v>
      </c>
      <c r="L47" s="31">
        <f t="shared" si="15"/>
        <v>2093632</v>
      </c>
      <c r="M47" s="31">
        <f t="shared" si="16"/>
        <v>2121059</v>
      </c>
      <c r="N47" s="151">
        <f t="shared" si="17"/>
        <v>1.3100200990431939E-2</v>
      </c>
      <c r="P47" s="145"/>
    </row>
    <row r="48" spans="2:19">
      <c r="B48" s="31" t="str">
        <f t="shared" si="18"/>
        <v>Mai</v>
      </c>
      <c r="C48" s="31">
        <v>31773013</v>
      </c>
      <c r="D48" s="31">
        <f t="shared" si="19"/>
        <v>37487476</v>
      </c>
      <c r="E48" s="31">
        <f t="shared" si="19"/>
        <v>40386678</v>
      </c>
      <c r="F48" s="151">
        <f t="shared" si="12"/>
        <v>7.7337882123619098E-2</v>
      </c>
      <c r="G48" s="31">
        <v>6562510</v>
      </c>
      <c r="H48" s="31">
        <f t="shared" si="20"/>
        <v>7412266</v>
      </c>
      <c r="I48" s="31">
        <f>I7-I6</f>
        <v>7823829</v>
      </c>
      <c r="J48" s="151">
        <f t="shared" si="13"/>
        <v>5.5524585868882738E-2</v>
      </c>
      <c r="K48" s="31">
        <f t="shared" si="14"/>
        <v>38335523</v>
      </c>
      <c r="L48" s="31">
        <f t="shared" si="15"/>
        <v>44899742</v>
      </c>
      <c r="M48" s="31">
        <f t="shared" si="16"/>
        <v>48210507</v>
      </c>
      <c r="N48" s="151">
        <f t="shared" si="17"/>
        <v>7.3736837953322767E-2</v>
      </c>
      <c r="O48" s="151"/>
      <c r="P48" s="145"/>
      <c r="Q48" s="152"/>
    </row>
    <row r="49" spans="2:17">
      <c r="B49" s="31" t="str">
        <f t="shared" si="18"/>
        <v>Juni</v>
      </c>
      <c r="C49" s="31">
        <v>3700697</v>
      </c>
      <c r="D49" s="31">
        <f t="shared" si="19"/>
        <v>5150510</v>
      </c>
      <c r="E49" s="31">
        <f t="shared" si="19"/>
        <v>5043199.5939999968</v>
      </c>
      <c r="F49" s="151">
        <f t="shared" si="12"/>
        <v>-2.0834908776024747E-2</v>
      </c>
      <c r="G49" s="31">
        <v>753916</v>
      </c>
      <c r="H49" s="31">
        <f t="shared" si="20"/>
        <v>1010735</v>
      </c>
      <c r="I49" s="31">
        <f t="shared" si="20"/>
        <v>969443</v>
      </c>
      <c r="J49" s="151">
        <f t="shared" si="13"/>
        <v>-4.0853438339426257E-2</v>
      </c>
      <c r="K49" s="31">
        <f t="shared" si="14"/>
        <v>4454613</v>
      </c>
      <c r="L49" s="31">
        <f t="shared" si="15"/>
        <v>6161245</v>
      </c>
      <c r="M49" s="31">
        <f t="shared" si="16"/>
        <v>6012642.5939999968</v>
      </c>
      <c r="N49" s="151">
        <f t="shared" si="17"/>
        <v>-2.4118892529026718E-2</v>
      </c>
      <c r="P49" s="145"/>
    </row>
    <row r="50" spans="2:17">
      <c r="B50" s="31" t="str">
        <f t="shared" si="18"/>
        <v>Juli</v>
      </c>
      <c r="C50" s="31">
        <v>22281580</v>
      </c>
      <c r="D50" s="31">
        <f t="shared" si="19"/>
        <v>23047815</v>
      </c>
      <c r="E50" s="31">
        <f>E9-E8</f>
        <v>23675649.406000003</v>
      </c>
      <c r="F50" s="151">
        <f t="shared" si="12"/>
        <v>2.7240517419981167E-2</v>
      </c>
      <c r="G50" s="31">
        <v>4612904</v>
      </c>
      <c r="H50" s="31">
        <f t="shared" si="20"/>
        <v>4566767</v>
      </c>
      <c r="I50" s="31">
        <f t="shared" si="20"/>
        <v>4584032</v>
      </c>
      <c r="J50" s="151">
        <f t="shared" si="13"/>
        <v>3.7805738720631029E-3</v>
      </c>
      <c r="K50" s="31">
        <f t="shared" si="14"/>
        <v>26894484</v>
      </c>
      <c r="L50" s="31">
        <f t="shared" si="15"/>
        <v>27614582</v>
      </c>
      <c r="M50" s="31">
        <f t="shared" si="16"/>
        <v>28259681.406000003</v>
      </c>
      <c r="N50" s="151">
        <f t="shared" si="17"/>
        <v>2.3360824581737404E-2</v>
      </c>
      <c r="P50" s="171"/>
      <c r="Q50" s="238"/>
    </row>
    <row r="51" spans="2:17">
      <c r="B51" s="31" t="str">
        <f t="shared" si="18"/>
        <v>August</v>
      </c>
      <c r="C51" s="31">
        <v>2952293</v>
      </c>
      <c r="D51" s="31">
        <f t="shared" si="19"/>
        <v>2774159</v>
      </c>
      <c r="E51" s="31">
        <f t="shared" si="19"/>
        <v>2783149.0419999957</v>
      </c>
      <c r="F51" s="151">
        <f t="shared" si="12"/>
        <v>3.240636892116028E-3</v>
      </c>
      <c r="G51" s="31">
        <v>594644</v>
      </c>
      <c r="H51" s="31">
        <f t="shared" ref="H51:I55" si="21">H10-H9</f>
        <v>548670</v>
      </c>
      <c r="I51" s="31">
        <f t="shared" si="21"/>
        <v>547039</v>
      </c>
      <c r="J51" s="151">
        <f t="shared" si="13"/>
        <v>-2.9726429365556709E-3</v>
      </c>
      <c r="K51" s="31">
        <f t="shared" si="14"/>
        <v>3546937</v>
      </c>
      <c r="L51" s="31">
        <f t="shared" si="15"/>
        <v>3322829</v>
      </c>
      <c r="M51" s="31">
        <f t="shared" si="16"/>
        <v>3330188.0419999957</v>
      </c>
      <c r="N51" s="151">
        <f t="shared" si="17"/>
        <v>2.2146917581361268E-3</v>
      </c>
      <c r="P51" s="171"/>
      <c r="Q51" s="238"/>
    </row>
    <row r="52" spans="2:17">
      <c r="B52" s="31" t="str">
        <f t="shared" si="18"/>
        <v>September</v>
      </c>
      <c r="C52" s="31">
        <v>34649943</v>
      </c>
      <c r="D52" s="31">
        <f t="shared" si="19"/>
        <v>36506867</v>
      </c>
      <c r="E52" s="31">
        <f t="shared" si="19"/>
        <v>37606830.169000059</v>
      </c>
      <c r="F52" s="151">
        <f t="shared" si="12"/>
        <v>3.0130308607420608E-2</v>
      </c>
      <c r="G52" s="31">
        <v>7148438</v>
      </c>
      <c r="H52" s="31">
        <f t="shared" si="21"/>
        <v>7219624</v>
      </c>
      <c r="I52" s="31">
        <f t="shared" si="21"/>
        <v>7275081</v>
      </c>
      <c r="J52" s="151">
        <f t="shared" si="13"/>
        <v>7.681424960635069E-3</v>
      </c>
      <c r="K52" s="31">
        <f t="shared" si="14"/>
        <v>41798381</v>
      </c>
      <c r="L52" s="31">
        <f t="shared" si="15"/>
        <v>43726491</v>
      </c>
      <c r="M52" s="31">
        <f t="shared" si="16"/>
        <v>44881911.169000059</v>
      </c>
      <c r="N52" s="151">
        <f t="shared" si="17"/>
        <v>2.6423802655467125E-2</v>
      </c>
      <c r="P52" s="171"/>
      <c r="Q52" s="238"/>
    </row>
    <row r="53" spans="2:17">
      <c r="B53" s="31" t="str">
        <f t="shared" si="18"/>
        <v>Oktober</v>
      </c>
      <c r="C53" s="31">
        <v>1842218</v>
      </c>
      <c r="D53" s="31">
        <f t="shared" si="19"/>
        <v>1330073</v>
      </c>
      <c r="E53" s="31">
        <f t="shared" si="19"/>
        <v>1345530.7889999449</v>
      </c>
      <c r="F53" s="151">
        <f t="shared" si="12"/>
        <v>1.1621759858252085E-2</v>
      </c>
      <c r="G53" s="31">
        <v>369252</v>
      </c>
      <c r="H53" s="31">
        <f t="shared" si="21"/>
        <v>261625</v>
      </c>
      <c r="I53" s="31">
        <f t="shared" si="21"/>
        <v>263211</v>
      </c>
      <c r="J53" s="151">
        <f t="shared" si="13"/>
        <v>6.062111801242236E-3</v>
      </c>
      <c r="K53" s="31">
        <f t="shared" si="14"/>
        <v>2211470</v>
      </c>
      <c r="L53" s="31">
        <f t="shared" si="15"/>
        <v>1591698</v>
      </c>
      <c r="M53" s="31">
        <f t="shared" si="16"/>
        <v>1608741.7889999449</v>
      </c>
      <c r="N53" s="151">
        <f t="shared" si="17"/>
        <v>1.0707928890998747E-2</v>
      </c>
      <c r="O53" s="31"/>
      <c r="P53" s="171"/>
      <c r="Q53" s="31"/>
    </row>
    <row r="54" spans="2:17">
      <c r="B54" s="31" t="str">
        <f t="shared" si="18"/>
        <v>November</v>
      </c>
      <c r="C54" s="31">
        <v>37869257</v>
      </c>
      <c r="D54" s="31">
        <f t="shared" si="19"/>
        <v>37449876.00000006</v>
      </c>
      <c r="E54" s="31">
        <f t="shared" si="19"/>
        <v>34711226.381000131</v>
      </c>
      <c r="F54" s="151">
        <f t="shared" si="12"/>
        <v>-7.3128402855056826E-2</v>
      </c>
      <c r="G54" s="31">
        <v>7977156</v>
      </c>
      <c r="H54" s="31">
        <f t="shared" si="21"/>
        <v>7469785</v>
      </c>
      <c r="I54" s="31">
        <f t="shared" si="21"/>
        <v>7032998.4780000001</v>
      </c>
      <c r="J54" s="151">
        <f t="shared" si="13"/>
        <v>-5.8473774278643878E-2</v>
      </c>
      <c r="K54" s="31">
        <f t="shared" si="14"/>
        <v>45846413</v>
      </c>
      <c r="L54" s="31">
        <f t="shared" si="15"/>
        <v>44919661.00000006</v>
      </c>
      <c r="M54" s="31">
        <f t="shared" si="16"/>
        <v>41744224.859000131</v>
      </c>
      <c r="N54" s="151">
        <f t="shared" si="17"/>
        <v>-7.0691453815733912E-2</v>
      </c>
      <c r="P54" s="145"/>
    </row>
    <row r="55" spans="2:17">
      <c r="B55" s="31" t="str">
        <f t="shared" si="18"/>
        <v>Desember</v>
      </c>
      <c r="C55" s="31">
        <v>5667718</v>
      </c>
      <c r="D55" s="31">
        <f t="shared" si="19"/>
        <v>4538382.9999999404</v>
      </c>
      <c r="E55" s="31"/>
      <c r="F55" s="151"/>
      <c r="G55" s="31">
        <v>1150085</v>
      </c>
      <c r="H55" s="31">
        <f t="shared" si="21"/>
        <v>881990.86800000817</v>
      </c>
      <c r="I55" s="31"/>
      <c r="J55" s="151"/>
      <c r="K55" s="31">
        <f t="shared" si="14"/>
        <v>6817803</v>
      </c>
      <c r="L55" s="31">
        <f t="shared" si="15"/>
        <v>5420373.8679999486</v>
      </c>
      <c r="M55" s="31">
        <f t="shared" si="16"/>
        <v>0</v>
      </c>
      <c r="N55" s="151"/>
      <c r="P55" s="145"/>
    </row>
    <row r="56" spans="2:17">
      <c r="B56" s="153" t="s">
        <v>447</v>
      </c>
      <c r="C56" s="153">
        <f>SUM(C44:C55)</f>
        <v>195955447</v>
      </c>
      <c r="D56" s="153">
        <f>SUM(D44:D55)</f>
        <v>210494834</v>
      </c>
      <c r="E56" s="153">
        <f>SUM(E44:E55)</f>
        <v>209184111.38100013</v>
      </c>
      <c r="F56" s="154"/>
      <c r="G56" s="153">
        <f>SUM(G44:G55)</f>
        <v>40450518</v>
      </c>
      <c r="H56" s="153">
        <f>SUM(H44:H55)</f>
        <v>41690857.868000008</v>
      </c>
      <c r="I56" s="153">
        <f>SUM(I44:I55)</f>
        <v>40903622.478</v>
      </c>
      <c r="J56" s="154"/>
      <c r="K56" s="153">
        <f t="shared" si="14"/>
        <v>236405965</v>
      </c>
      <c r="L56" s="153">
        <f t="shared" si="15"/>
        <v>252185691.868</v>
      </c>
      <c r="M56" s="153">
        <f t="shared" si="16"/>
        <v>250087733.85900015</v>
      </c>
      <c r="N56" s="154"/>
    </row>
    <row r="57" spans="2:17">
      <c r="B57" s="35"/>
      <c r="C57" s="131"/>
      <c r="D57" s="35"/>
      <c r="E57" s="35"/>
      <c r="F57" s="155"/>
      <c r="G57" s="131"/>
      <c r="H57" s="35"/>
      <c r="I57" s="35"/>
      <c r="J57" s="155"/>
      <c r="K57" s="131"/>
      <c r="L57" s="35"/>
      <c r="M57" s="35"/>
      <c r="N57" s="155"/>
    </row>
    <row r="58" spans="2:17">
      <c r="B58" s="31"/>
      <c r="D58" s="31"/>
      <c r="E58" s="31"/>
      <c r="H58" s="31"/>
      <c r="I58" s="31"/>
      <c r="L58" s="31"/>
      <c r="M58" s="31"/>
    </row>
    <row r="59" spans="2:17">
      <c r="B59" s="31"/>
      <c r="E59" s="31"/>
      <c r="F59" s="156"/>
      <c r="G59" s="156"/>
      <c r="H59" s="156"/>
      <c r="I59" s="31"/>
      <c r="J59" s="156"/>
      <c r="K59" s="156"/>
      <c r="L59" s="157"/>
      <c r="M59" s="157"/>
    </row>
    <row r="60" spans="2:17">
      <c r="B60" s="31"/>
      <c r="F60" s="145"/>
      <c r="H60" s="31"/>
      <c r="I60" s="31"/>
      <c r="J60" s="145"/>
      <c r="L60" s="145"/>
      <c r="M60" s="145"/>
    </row>
    <row r="61" spans="2:17">
      <c r="B61" s="31"/>
      <c r="F61" s="145"/>
      <c r="J61" s="145"/>
      <c r="L61" s="145"/>
      <c r="M61" s="145"/>
    </row>
    <row r="62" spans="2:17">
      <c r="B62" s="31"/>
      <c r="F62" s="145"/>
      <c r="J62" s="145"/>
      <c r="L62" s="145"/>
      <c r="M62" s="145"/>
    </row>
    <row r="63" spans="2:17">
      <c r="B63" s="31"/>
      <c r="F63" s="145"/>
      <c r="J63" s="145"/>
      <c r="L63" s="145"/>
      <c r="M63" s="145"/>
    </row>
  </sheetData>
  <sheetProtection sheet="1" objects="1" scenarios="1"/>
  <mergeCells count="9">
    <mergeCell ref="C42:F42"/>
    <mergeCell ref="G42:J42"/>
    <mergeCell ref="K42:N42"/>
    <mergeCell ref="C1:D1"/>
    <mergeCell ref="G1:H1"/>
    <mergeCell ref="K1:L1"/>
    <mergeCell ref="G22:H22"/>
    <mergeCell ref="C22:E22"/>
    <mergeCell ref="K22:M2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ADB0A88E2F6E4387B046B8F41D8F89" ma:contentTypeVersion="18" ma:contentTypeDescription="Opprett et nytt dokument." ma:contentTypeScope="" ma:versionID="d7c7b7c1db494211f93fa30ddb130c5d">
  <xsd:schema xmlns:xsd="http://www.w3.org/2001/XMLSchema" xmlns:xs="http://www.w3.org/2001/XMLSchema" xmlns:p="http://schemas.microsoft.com/office/2006/metadata/properties" xmlns:ns1="http://schemas.microsoft.com/sharepoint/v3" xmlns:ns2="098bea25-4f28-4914-94d6-5ba8f88f4dd3" xmlns:ns3="27fdc8cb-b975-41ad-b711-24278f7b87ff" targetNamespace="http://schemas.microsoft.com/office/2006/metadata/properties" ma:root="true" ma:fieldsID="1d1a2c5d6aa22914295590f7c4788433" ns1:_="" ns2:_="" ns3:_="">
    <xsd:import namespace="http://schemas.microsoft.com/sharepoint/v3"/>
    <xsd:import namespace="098bea25-4f28-4914-94d6-5ba8f88f4dd3"/>
    <xsd:import namespace="27fdc8cb-b975-41ad-b711-24278f7b8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bea25-4f28-4914-94d6-5ba8f88f4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a5af897e-8ee3-44e6-a379-8efb93aa5b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dc8cb-b975-41ad-b711-24278f7b8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0043ba-a3c0-4c18-b7a6-93f07f5c214e}" ma:internalName="TaxCatchAll" ma:showField="CatchAllData" ma:web="27fdc8cb-b975-41ad-b711-24278f7b87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7fdc8cb-b975-41ad-b711-24278f7b87ff" xsi:nil="true"/>
    <lcf76f155ced4ddcb4097134ff3c332f xmlns="098bea25-4f28-4914-94d6-5ba8f88f4d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8C3415-F33C-45E5-A32A-57F58B8D6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98bea25-4f28-4914-94d6-5ba8f88f4dd3"/>
    <ds:schemaRef ds:uri="27fdc8cb-b975-41ad-b711-24278f7b8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119B3F-A1A4-49D6-A62B-D450AA07DD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0EBCF5-BAC8-4773-8432-1E5C233BCC13}">
  <ds:schemaRefs>
    <ds:schemaRef ds:uri="098bea25-4f28-4914-94d6-5ba8f88f4dd3"/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7fdc8cb-b975-41ad-b711-24278f7b87ff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e1ae18b6-de6f-4b87-a2fc-90d6217d954e}" enabled="0" method="" siteId="{e1ae18b6-de6f-4b87-a2fc-90d6217d95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Diagrammer</vt:lpstr>
      </vt:variant>
      <vt:variant>
        <vt:i4>2</vt:i4>
      </vt:variant>
    </vt:vector>
  </HeadingPairs>
  <TitlesOfParts>
    <vt:vector size="5" baseType="lpstr">
      <vt:lpstr>komm</vt:lpstr>
      <vt:lpstr>fylk</vt:lpstr>
      <vt:lpstr>tabellalle</vt:lpstr>
      <vt:lpstr>fig_komm</vt:lpstr>
      <vt:lpstr>fig_fylk</vt:lpstr>
    </vt:vector>
  </TitlesOfParts>
  <Manager/>
  <Company>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Ingunn Monsen;Martin.Fjordholm@ks.no;anita.ekle.kildahl@ks.no</dc:creator>
  <cp:keywords/>
  <dc:description/>
  <cp:lastModifiedBy>Martin Fjordholm</cp:lastModifiedBy>
  <cp:revision/>
  <dcterms:created xsi:type="dcterms:W3CDTF">2019-11-19T09:55:59Z</dcterms:created>
  <dcterms:modified xsi:type="dcterms:W3CDTF">2024-12-19T09:46:36Z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oudStatistics_StoryID">
    <vt:lpwstr>03f36b60-9bc9-481a-9b89-f361ef18a744</vt:lpwstr>
  </property>
  <property fmtid="{D5CDD505-2E9C-101B-9397-08002B2CF9AE}" pid="3" name="ContentTypeId">
    <vt:lpwstr>0x01010033ADB0A88E2F6E4387B046B8F41D8F89</vt:lpwstr>
  </property>
  <property fmtid="{D5CDD505-2E9C-101B-9397-08002B2CF9AE}" pid="4" name="MediaServiceImageTags">
    <vt:lpwstr/>
  </property>
</Properties>
</file>